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B&amp;A\BUDGET\84th Legislature\Monthly_Financial_Reports\2017\2017_01_Sept\Reports for Distribution\"/>
    </mc:Choice>
  </mc:AlternateContent>
  <bookViews>
    <workbookView xWindow="-20" yWindow="5990" windowWidth="24030" windowHeight="3800" tabRatio="873" firstSheet="7" activeTab="16"/>
  </bookViews>
  <sheets>
    <sheet name="Schedule 1" sheetId="11" r:id="rId1"/>
    <sheet name="Footnotes to Schedule 1" sheetId="15" state="hidden" r:id="rId2"/>
    <sheet name="Schedule 1 Supplemental" sheetId="31" r:id="rId3"/>
    <sheet name="Schedule 2" sheetId="30" r:id="rId4"/>
    <sheet name="Schedule 3" sheetId="14" r:id="rId5"/>
    <sheet name="Schedule 4" sheetId="12" r:id="rId6"/>
    <sheet name="Schedule 5" sheetId="17" r:id="rId7"/>
    <sheet name="Fund 888" sheetId="32" r:id="rId8"/>
    <sheet name="Fund 5085" sheetId="33" r:id="rId9"/>
    <sheet name="Fund 5084" sheetId="34" r:id="rId10"/>
    <sheet name="Fund 666" sheetId="35" r:id="rId11"/>
    <sheet name="Fund 8093" sheetId="36" r:id="rId12"/>
    <sheet name="Fund 802" sheetId="37" r:id="rId13"/>
    <sheet name="Fund 0001" sheetId="38" r:id="rId14"/>
    <sheet name="Schedule 7" sheetId="18" r:id="rId15"/>
    <sheet name="Footnotes to Schedule 7" sheetId="19" state="hidden" r:id="rId16"/>
    <sheet name="Schedule 8" sheetId="26" r:id="rId17"/>
  </sheets>
  <externalReferences>
    <externalReference r:id="rId18"/>
  </externalReferences>
  <definedNames>
    <definedName name="_1REPORT_1" localSheetId="14">#REF!</definedName>
    <definedName name="_3REPORT_1" localSheetId="3">#REF!</definedName>
    <definedName name="_3REPORT_1">#REF!</definedName>
    <definedName name="_xlnm._FilterDatabase" localSheetId="1" hidden="1">'Footnotes to Schedule 1'!#REF!</definedName>
    <definedName name="_xlnm._FilterDatabase" localSheetId="3" hidden="1">'Schedule 2'!$A$5:$N$41</definedName>
    <definedName name="_xlnm._FilterDatabase" localSheetId="4" hidden="1">'Schedule 3'!$A$5:$G$50</definedName>
    <definedName name="Capital" localSheetId="3">#REF!</definedName>
    <definedName name="Capital" localSheetId="14">#REF!</definedName>
    <definedName name="Capital">#REF!</definedName>
    <definedName name="Data">'Schedule 3'!$J$6:$J$44</definedName>
    <definedName name="FISCAL_YEAR" localSheetId="1">#REF!</definedName>
    <definedName name="FISCAL_YEAR" localSheetId="0">'Schedule 1'!#REF!</definedName>
    <definedName name="FISCAL_YEAR" localSheetId="3">#REF!</definedName>
    <definedName name="FISCAL_YEAR" localSheetId="4">'Schedule 3'!#REF!</definedName>
    <definedName name="FISCAL_YEAR" localSheetId="5">'Schedule 4'!#REF!</definedName>
    <definedName name="FISCAL_YEAR" localSheetId="6">'Schedule 5'!#REF!</definedName>
    <definedName name="FISCAL_YEAR" localSheetId="14">'Schedule 7'!#REF!</definedName>
    <definedName name="FISCAL_YEAR">#REF!</definedName>
    <definedName name="FISCAL_YEAR2" localSheetId="1">#REF!</definedName>
    <definedName name="FISCAL_YEAR2" localSheetId="0">'Schedule 1'!#REF!</definedName>
    <definedName name="FISCAL_YEAR2" localSheetId="3">#REF!</definedName>
    <definedName name="FISCAL_YEAR2" localSheetId="14">#REF!</definedName>
    <definedName name="FISCAL_YEAR2">#REF!</definedName>
    <definedName name="MOF_Link" localSheetId="3">#REF!</definedName>
    <definedName name="MOF_Link" localSheetId="14">#REF!</definedName>
    <definedName name="MOF_Link">#REF!</definedName>
    <definedName name="MOF_Link_Bud" localSheetId="3">#REF!</definedName>
    <definedName name="MOF_Link_Bud" localSheetId="14">#REF!</definedName>
    <definedName name="MOF_Link_Bud">#REF!</definedName>
    <definedName name="MOF_Link_Exp" localSheetId="3">#REF!</definedName>
    <definedName name="MOF_Link_Exp" localSheetId="14">#REF!</definedName>
    <definedName name="MOF_Link_Exp">#REF!</definedName>
    <definedName name="NvsASD" localSheetId="1">"V2008-02-29"</definedName>
    <definedName name="NvsASD" localSheetId="0">"V2009-03-31"</definedName>
    <definedName name="NvsASD" localSheetId="4">"V2009-03-31"</definedName>
    <definedName name="NvsASD" localSheetId="5">"V2009-03-31"</definedName>
    <definedName name="NvsASD" localSheetId="6">"V2009-03-31"</definedName>
    <definedName name="NvsASD" localSheetId="14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13">0.0000347222230629995</definedName>
    <definedName name="NvsElapsedTime" localSheetId="9">0.0000694444461259991</definedName>
    <definedName name="NvsElapsedTime" localSheetId="8">0.0000694444461259991</definedName>
    <definedName name="NvsElapsedTime" localSheetId="10">0.0000347222230629995</definedName>
    <definedName name="NvsElapsedTime" localSheetId="12">0.0000115740695036948</definedName>
    <definedName name="NvsElapsedTime" localSheetId="11">0.0000347222230629995</definedName>
    <definedName name="NvsElapsedTime" localSheetId="0">0.0000925925996853039</definedName>
    <definedName name="NvsElapsedTime" localSheetId="4">0.00844907407736173</definedName>
    <definedName name="NvsElapsedTime" localSheetId="5">0.0000231481462833472</definedName>
    <definedName name="NvsElapsedTime" localSheetId="6">0.0000231481462833472</definedName>
    <definedName name="NvsElapsedTime" localSheetId="14">0.0000231481462833472</definedName>
    <definedName name="NvsElapsedTime">0.0000347222230629995</definedName>
    <definedName name="NvsEndTime" localSheetId="1">39386.6215451389</definedName>
    <definedName name="NvsEndTime" localSheetId="13">40976.4375231481</definedName>
    <definedName name="NvsEndTime" localSheetId="9">40976.4362268519</definedName>
    <definedName name="NvsEndTime" localSheetId="8">40976.4352430556</definedName>
    <definedName name="NvsEndTime" localSheetId="10">40976.437974537</definedName>
    <definedName name="NvsEndTime" localSheetId="12">40976.4384259259</definedName>
    <definedName name="NvsEndTime" localSheetId="11">40976.437974537</definedName>
    <definedName name="NvsEndTime" localSheetId="0">39939.4283333333</definedName>
    <definedName name="NvsEndTime" localSheetId="4">39939.461099537</definedName>
    <definedName name="NvsEndTime" localSheetId="5">39939.4408796296</definedName>
    <definedName name="NvsEndTime" localSheetId="6">39939.4408796296</definedName>
    <definedName name="NvsEndTime" localSheetId="14">39846.5348148148</definedName>
    <definedName name="NvsEndTime">39897.4423148148</definedName>
    <definedName name="NvsInstLang">"VENG"</definedName>
    <definedName name="NvsInstSpec" localSheetId="1">"%"</definedName>
    <definedName name="NvsInstSpec" localSheetId="9">"%,FBUDGET_REF,TBUDGET_REF,NALL"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13">"M"</definedName>
    <definedName name="NvsSheetType" localSheetId="9">"M"</definedName>
    <definedName name="NvsSheetType" localSheetId="8">"M"</definedName>
    <definedName name="NvsSheetType" localSheetId="10">"M"</definedName>
    <definedName name="NvsSheetType" localSheetId="12">"M"</definedName>
    <definedName name="NvsSheetType" localSheetId="11">"M"</definedName>
    <definedName name="NvsSheetType" localSheetId="7">"M"</definedName>
    <definedName name="NvsSheetType" localSheetId="0">"M"</definedName>
    <definedName name="NvsSheetType" localSheetId="3">"M"</definedName>
    <definedName name="NvsSheetType" localSheetId="4">"M"</definedName>
    <definedName name="NvsSheetType" localSheetId="5">"M"</definedName>
    <definedName name="NvsSheetType" localSheetId="6">"M"</definedName>
    <definedName name="NvsSheetType" localSheetId="14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4">"V2009-03-31"</definedName>
    <definedName name="NvsTreeASD" localSheetId="5">"V2009-03-31"</definedName>
    <definedName name="NvsTreeASD" localSheetId="6">"V2009-03-31"</definedName>
    <definedName name="NvsTreeASD" localSheetId="14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1'!#REF!</definedName>
    <definedName name="PERIOD_ENDING" localSheetId="3">#REF!</definedName>
    <definedName name="PERIOD_ENDING" localSheetId="4">'Schedule 3'!#REF!</definedName>
    <definedName name="PERIOD_ENDING" localSheetId="5">'Schedule 4'!#REF!</definedName>
    <definedName name="PERIOD_ENDING" localSheetId="6">'Schedule 5'!#REF!</definedName>
    <definedName name="PERIOD_ENDING" localSheetId="14">'Schedule 7'!#REF!</definedName>
    <definedName name="PERIOD_ENDING">#REF!</definedName>
    <definedName name="PERIOD_ENDING2" localSheetId="1">#REF!</definedName>
    <definedName name="PERIOD_ENDING2" localSheetId="0">'Schedule 1'!#REF!</definedName>
    <definedName name="PERIOD_ENDING2" localSheetId="3">#REF!</definedName>
    <definedName name="PERIOD_ENDING2" localSheetId="14">#REF!</definedName>
    <definedName name="PERIOD_ENDING2">#REF!</definedName>
    <definedName name="_xlnm.Print_Area" localSheetId="1">'Footnotes to Schedule 1'!$A$1:$I$39</definedName>
    <definedName name="_xlnm.Print_Area" localSheetId="15">'Footnotes to Schedule 7'!$A$1:$C$15</definedName>
    <definedName name="_xlnm.Print_Area" localSheetId="13">'Fund 0001'!$A$6:$N$33</definedName>
    <definedName name="_xlnm.Print_Area" localSheetId="9">'Fund 5084'!$A$1:$N$49</definedName>
    <definedName name="_xlnm.Print_Area" localSheetId="8">'Fund 5085'!$A$1:$N$35</definedName>
    <definedName name="_xlnm.Print_Area" localSheetId="10">'Fund 666'!$A$1:$N$34</definedName>
    <definedName name="_xlnm.Print_Area" localSheetId="12">'Fund 802'!$A$1:$N$30</definedName>
    <definedName name="_xlnm.Print_Area" localSheetId="11">'Fund 8093'!$A$1:$N$35</definedName>
    <definedName name="_xlnm.Print_Area" localSheetId="7">'Fund 888'!$A$1:$N$35</definedName>
    <definedName name="_xlnm.Print_Area" localSheetId="0">'Schedule 1'!$A$1:$I$56</definedName>
    <definedName name="_xlnm.Print_Area" localSheetId="3">'Schedule 2'!$A$1:$H$46</definedName>
    <definedName name="_xlnm.Print_Area" localSheetId="4">'Schedule 3'!$A$1:$G$56</definedName>
    <definedName name="_xlnm.Print_Area" localSheetId="5">'Schedule 4'!$A$1:$N$44</definedName>
    <definedName name="_xlnm.Print_Area" localSheetId="6">'Schedule 5'!$A$1:$N$44</definedName>
    <definedName name="_xlnm.Print_Area" localSheetId="14">'Schedule 7'!$A$1:$L$35</definedName>
    <definedName name="_xlnm.Print_Titles" localSheetId="1">'Footnotes to Schedule 1'!$1:$6</definedName>
    <definedName name="_xlnm.Print_Titles" localSheetId="0">'Schedule 1'!$1:$3</definedName>
    <definedName name="_xlnm.Print_Titles" localSheetId="2">'Schedule 1 Supplemental'!$A:$B</definedName>
    <definedName name="_xlnm.Print_Titles" localSheetId="3">'Schedule 2'!$1:$3</definedName>
    <definedName name="_xlnm.Print_Titles" localSheetId="4">'Schedule 3'!$1:$3</definedName>
    <definedName name="_xlnm.Print_Titles" localSheetId="5">'Schedule 4'!$1:$5</definedName>
    <definedName name="_xlnm.Print_Titles" localSheetId="6">'Schedule 5'!$1:$4</definedName>
    <definedName name="REPORT" localSheetId="3">#REF!</definedName>
    <definedName name="REPORT" localSheetId="14">#REF!</definedName>
    <definedName name="REPORT">#REF!</definedName>
    <definedName name="TCM">#REF!</definedName>
    <definedName name="Z_46622DE0_E91A_4302_BCA7_5EE9B6F39336_.wvu.Rows" localSheetId="14" hidden="1">'Schedule 7'!$22:$23</definedName>
    <definedName name="Z_8F8E0CD0_CBCE_40E8_A79C_FFB34B5A61AC_.wvu.Rows" localSheetId="14" hidden="1">'Schedule 7'!$22:$23</definedName>
  </definedNames>
  <calcPr calcId="152511"/>
</workbook>
</file>

<file path=xl/calcChain.xml><?xml version="1.0" encoding="utf-8"?>
<calcChain xmlns="http://schemas.openxmlformats.org/spreadsheetml/2006/main">
  <c r="M25" i="38" l="1"/>
  <c r="L25" i="38"/>
  <c r="K25" i="38"/>
  <c r="J25" i="38"/>
  <c r="I25" i="38"/>
  <c r="H25" i="38"/>
  <c r="G25" i="38"/>
  <c r="F25" i="38"/>
  <c r="E25" i="38"/>
  <c r="D25" i="38"/>
  <c r="C25" i="38"/>
  <c r="B25" i="38"/>
  <c r="N25" i="38" s="1"/>
  <c r="N22" i="38"/>
  <c r="M18" i="38"/>
  <c r="L18" i="38"/>
  <c r="K18" i="38"/>
  <c r="J18" i="38"/>
  <c r="I18" i="38"/>
  <c r="H18" i="38"/>
  <c r="G18" i="38"/>
  <c r="F18" i="38"/>
  <c r="E18" i="38"/>
  <c r="D18" i="38"/>
  <c r="C18" i="38"/>
  <c r="B18" i="38"/>
  <c r="B27" i="38" s="1"/>
  <c r="C9" i="38" s="1"/>
  <c r="C27" i="38" s="1"/>
  <c r="D9" i="38" s="1"/>
  <c r="D27" i="38" s="1"/>
  <c r="E9" i="38" s="1"/>
  <c r="E27" i="38" s="1"/>
  <c r="F9" i="38" s="1"/>
  <c r="F27" i="38" s="1"/>
  <c r="G9" i="38" s="1"/>
  <c r="G27" i="38" s="1"/>
  <c r="H9" i="38" s="1"/>
  <c r="H27" i="38" s="1"/>
  <c r="I9" i="38" s="1"/>
  <c r="I27" i="38" s="1"/>
  <c r="J9" i="38" s="1"/>
  <c r="J27" i="38" s="1"/>
  <c r="K9" i="38" s="1"/>
  <c r="K27" i="38" s="1"/>
  <c r="L9" i="38" s="1"/>
  <c r="L27" i="38" s="1"/>
  <c r="M9" i="38" s="1"/>
  <c r="M27" i="38" s="1"/>
  <c r="N15" i="38"/>
  <c r="N14" i="38"/>
  <c r="N13" i="38"/>
  <c r="N18" i="38" s="1"/>
  <c r="S9" i="38"/>
  <c r="R9" i="38" s="1"/>
  <c r="N9" i="38"/>
  <c r="S8" i="38"/>
  <c r="R8" i="38" s="1"/>
  <c r="N7" i="38" s="1"/>
  <c r="S7" i="38"/>
  <c r="R7" i="38" s="1"/>
  <c r="S6" i="38"/>
  <c r="R6" i="38"/>
  <c r="M7" i="38" s="1"/>
  <c r="S5" i="38"/>
  <c r="R5" i="38"/>
  <c r="R4" i="38"/>
  <c r="A3" i="38" s="1"/>
  <c r="M23" i="37"/>
  <c r="L23" i="37"/>
  <c r="K23" i="37"/>
  <c r="J23" i="37"/>
  <c r="I23" i="37"/>
  <c r="H23" i="37"/>
  <c r="G23" i="37"/>
  <c r="F23" i="37"/>
  <c r="E23" i="37"/>
  <c r="D23" i="37"/>
  <c r="C23" i="37"/>
  <c r="B23" i="37"/>
  <c r="N23" i="37" s="1"/>
  <c r="N20" i="37"/>
  <c r="M16" i="37"/>
  <c r="L16" i="37"/>
  <c r="K16" i="37"/>
  <c r="J16" i="37"/>
  <c r="I16" i="37"/>
  <c r="H16" i="37"/>
  <c r="G16" i="37"/>
  <c r="F16" i="37"/>
  <c r="E16" i="37"/>
  <c r="D16" i="37"/>
  <c r="C16" i="37"/>
  <c r="B16" i="37"/>
  <c r="B25" i="37" s="1"/>
  <c r="C9" i="37" s="1"/>
  <c r="C25" i="37" s="1"/>
  <c r="D9" i="37" s="1"/>
  <c r="D25" i="37" s="1"/>
  <c r="E9" i="37" s="1"/>
  <c r="E25" i="37" s="1"/>
  <c r="F9" i="37" s="1"/>
  <c r="F25" i="37" s="1"/>
  <c r="G9" i="37" s="1"/>
  <c r="G25" i="37" s="1"/>
  <c r="H9" i="37" s="1"/>
  <c r="H25" i="37" s="1"/>
  <c r="I9" i="37" s="1"/>
  <c r="I25" i="37" s="1"/>
  <c r="J9" i="37" s="1"/>
  <c r="J25" i="37" s="1"/>
  <c r="K9" i="37" s="1"/>
  <c r="K25" i="37" s="1"/>
  <c r="L9" i="37" s="1"/>
  <c r="L25" i="37" s="1"/>
  <c r="M9" i="37" s="1"/>
  <c r="M25" i="37" s="1"/>
  <c r="N13" i="37"/>
  <c r="N16" i="37" s="1"/>
  <c r="S9" i="37"/>
  <c r="R9" i="37" s="1"/>
  <c r="N9" i="37"/>
  <c r="S8" i="37"/>
  <c r="R8" i="37"/>
  <c r="N7" i="37" s="1"/>
  <c r="S7" i="37"/>
  <c r="R7" i="37" s="1"/>
  <c r="S6" i="37"/>
  <c r="R6" i="37" s="1"/>
  <c r="S5" i="37"/>
  <c r="R5" i="37"/>
  <c r="R4" i="37"/>
  <c r="A3" i="37" s="1"/>
  <c r="M28" i="36"/>
  <c r="L28" i="36"/>
  <c r="K28" i="36"/>
  <c r="J28" i="36"/>
  <c r="I28" i="36"/>
  <c r="H28" i="36"/>
  <c r="G28" i="36"/>
  <c r="F28" i="36"/>
  <c r="E28" i="36"/>
  <c r="D28" i="36"/>
  <c r="C28" i="36"/>
  <c r="B28" i="36"/>
  <c r="N28" i="36" s="1"/>
  <c r="N24" i="36"/>
  <c r="M21" i="36"/>
  <c r="L21" i="36"/>
  <c r="K21" i="36"/>
  <c r="J21" i="36"/>
  <c r="I21" i="36"/>
  <c r="H21" i="36"/>
  <c r="G21" i="36"/>
  <c r="F21" i="36"/>
  <c r="E21" i="36"/>
  <c r="D21" i="36"/>
  <c r="C21" i="36"/>
  <c r="B21" i="36"/>
  <c r="B30" i="36" s="1"/>
  <c r="C9" i="36" s="1"/>
  <c r="C30" i="36" s="1"/>
  <c r="D9" i="36" s="1"/>
  <c r="D30" i="36" s="1"/>
  <c r="E9" i="36" s="1"/>
  <c r="E30" i="36" s="1"/>
  <c r="F9" i="36" s="1"/>
  <c r="F30" i="36" s="1"/>
  <c r="G9" i="36" s="1"/>
  <c r="G30" i="36" s="1"/>
  <c r="H9" i="36" s="1"/>
  <c r="H30" i="36" s="1"/>
  <c r="I9" i="36" s="1"/>
  <c r="I30" i="36" s="1"/>
  <c r="J9" i="36" s="1"/>
  <c r="J30" i="36" s="1"/>
  <c r="K9" i="36" s="1"/>
  <c r="K30" i="36" s="1"/>
  <c r="L9" i="36" s="1"/>
  <c r="L30" i="36" s="1"/>
  <c r="M9" i="36" s="1"/>
  <c r="M30" i="36" s="1"/>
  <c r="N18" i="36"/>
  <c r="N17" i="36"/>
  <c r="N16" i="36"/>
  <c r="N15" i="36"/>
  <c r="N14" i="36"/>
  <c r="N13" i="36"/>
  <c r="N21" i="36" s="1"/>
  <c r="S9" i="36"/>
  <c r="R9" i="36"/>
  <c r="N9" i="36"/>
  <c r="S8" i="36"/>
  <c r="R8" i="36" s="1"/>
  <c r="N7" i="36" s="1"/>
  <c r="S7" i="36"/>
  <c r="R7" i="36"/>
  <c r="K7" i="36"/>
  <c r="G7" i="36"/>
  <c r="S6" i="36"/>
  <c r="R6" i="36" s="1"/>
  <c r="N6" i="36"/>
  <c r="S5" i="36"/>
  <c r="R5" i="36" s="1"/>
  <c r="R4" i="36"/>
  <c r="A3" i="36"/>
  <c r="C32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N30" i="35" s="1"/>
  <c r="N26" i="35"/>
  <c r="M23" i="35"/>
  <c r="L23" i="35"/>
  <c r="K23" i="35"/>
  <c r="J23" i="35"/>
  <c r="I23" i="35"/>
  <c r="H23" i="35"/>
  <c r="G23" i="35"/>
  <c r="F23" i="35"/>
  <c r="E23" i="35"/>
  <c r="D23" i="35"/>
  <c r="C23" i="35"/>
  <c r="B23" i="35"/>
  <c r="B32" i="35" s="1"/>
  <c r="C9" i="35" s="1"/>
  <c r="N21" i="35"/>
  <c r="N20" i="35"/>
  <c r="N19" i="35"/>
  <c r="N18" i="35"/>
  <c r="N17" i="35"/>
  <c r="N16" i="35"/>
  <c r="N15" i="35"/>
  <c r="N14" i="35"/>
  <c r="N23" i="35" s="1"/>
  <c r="N32" i="35" s="1"/>
  <c r="N13" i="35"/>
  <c r="S9" i="35"/>
  <c r="R9" i="35" s="1"/>
  <c r="N9" i="35"/>
  <c r="D9" i="35"/>
  <c r="D32" i="35" s="1"/>
  <c r="E9" i="35" s="1"/>
  <c r="E32" i="35" s="1"/>
  <c r="F9" i="35" s="1"/>
  <c r="F32" i="35" s="1"/>
  <c r="G9" i="35" s="1"/>
  <c r="G32" i="35" s="1"/>
  <c r="H9" i="35" s="1"/>
  <c r="H32" i="35" s="1"/>
  <c r="I9" i="35" s="1"/>
  <c r="I32" i="35" s="1"/>
  <c r="J9" i="35" s="1"/>
  <c r="J32" i="35" s="1"/>
  <c r="K9" i="35" s="1"/>
  <c r="K32" i="35" s="1"/>
  <c r="L9" i="35" s="1"/>
  <c r="L32" i="35" s="1"/>
  <c r="M9" i="35" s="1"/>
  <c r="M32" i="35" s="1"/>
  <c r="S8" i="35"/>
  <c r="R8" i="35"/>
  <c r="N7" i="35" s="1"/>
  <c r="S7" i="35"/>
  <c r="R7" i="35" s="1"/>
  <c r="S6" i="35"/>
  <c r="R6" i="35"/>
  <c r="S5" i="35"/>
  <c r="R5" i="35"/>
  <c r="R4" i="35"/>
  <c r="A3" i="35" s="1"/>
  <c r="M47" i="34"/>
  <c r="L47" i="34"/>
  <c r="K47" i="34"/>
  <c r="J47" i="34"/>
  <c r="I47" i="34"/>
  <c r="H47" i="34"/>
  <c r="G47" i="34"/>
  <c r="F47" i="34"/>
  <c r="E47" i="34"/>
  <c r="D47" i="34"/>
  <c r="C47" i="34"/>
  <c r="B47" i="34"/>
  <c r="N47" i="34" s="1"/>
  <c r="M42" i="34"/>
  <c r="L42" i="34"/>
  <c r="I42" i="34"/>
  <c r="H42" i="34"/>
  <c r="E42" i="34"/>
  <c r="D42" i="34"/>
  <c r="M35" i="34"/>
  <c r="L35" i="34"/>
  <c r="K35" i="34"/>
  <c r="J35" i="34"/>
  <c r="I35" i="34"/>
  <c r="H35" i="34"/>
  <c r="G35" i="34"/>
  <c r="F35" i="34"/>
  <c r="E35" i="34"/>
  <c r="D35" i="34"/>
  <c r="C35" i="34"/>
  <c r="B35" i="34"/>
  <c r="N32" i="34"/>
  <c r="N31" i="34"/>
  <c r="N30" i="34"/>
  <c r="N29" i="34"/>
  <c r="N28" i="34"/>
  <c r="N27" i="34"/>
  <c r="M23" i="34"/>
  <c r="L23" i="34"/>
  <c r="K23" i="34"/>
  <c r="K42" i="34" s="1"/>
  <c r="J23" i="34"/>
  <c r="J42" i="34" s="1"/>
  <c r="I23" i="34"/>
  <c r="H23" i="34"/>
  <c r="G23" i="34"/>
  <c r="G42" i="34" s="1"/>
  <c r="F23" i="34"/>
  <c r="F42" i="34" s="1"/>
  <c r="E23" i="34"/>
  <c r="D23" i="34"/>
  <c r="C23" i="34"/>
  <c r="C42" i="34" s="1"/>
  <c r="B23" i="34"/>
  <c r="B42" i="34" s="1"/>
  <c r="N42" i="34" s="1"/>
  <c r="N20" i="34"/>
  <c r="N19" i="34"/>
  <c r="N18" i="34"/>
  <c r="N15" i="34"/>
  <c r="N23" i="34" s="1"/>
  <c r="N14" i="34"/>
  <c r="N13" i="34"/>
  <c r="S9" i="34"/>
  <c r="R9" i="34" s="1"/>
  <c r="N9" i="34"/>
  <c r="S8" i="34"/>
  <c r="R8" i="34"/>
  <c r="N7" i="34" s="1"/>
  <c r="S7" i="34"/>
  <c r="R7" i="34" s="1"/>
  <c r="S6" i="34"/>
  <c r="R6" i="34" s="1"/>
  <c r="S5" i="34"/>
  <c r="R5" i="34"/>
  <c r="R4" i="34"/>
  <c r="A3" i="34" s="1"/>
  <c r="M31" i="33"/>
  <c r="L31" i="33"/>
  <c r="K31" i="33"/>
  <c r="J31" i="33"/>
  <c r="I31" i="33"/>
  <c r="H31" i="33"/>
  <c r="G31" i="33"/>
  <c r="F31" i="33"/>
  <c r="E31" i="33"/>
  <c r="D31" i="33"/>
  <c r="C31" i="33"/>
  <c r="B31" i="33"/>
  <c r="N28" i="33"/>
  <c r="N31" i="33" s="1"/>
  <c r="N27" i="33"/>
  <c r="N26" i="33"/>
  <c r="M23" i="33"/>
  <c r="L23" i="33"/>
  <c r="K23" i="33"/>
  <c r="J23" i="33"/>
  <c r="I23" i="33"/>
  <c r="H23" i="33"/>
  <c r="G23" i="33"/>
  <c r="F23" i="33"/>
  <c r="E23" i="33"/>
  <c r="D23" i="33"/>
  <c r="C23" i="33"/>
  <c r="B23" i="33"/>
  <c r="B33" i="33" s="1"/>
  <c r="C9" i="33" s="1"/>
  <c r="C33" i="33" s="1"/>
  <c r="D9" i="33" s="1"/>
  <c r="D33" i="33" s="1"/>
  <c r="E9" i="33" s="1"/>
  <c r="E33" i="33" s="1"/>
  <c r="F9" i="33" s="1"/>
  <c r="F33" i="33" s="1"/>
  <c r="G9" i="33" s="1"/>
  <c r="G33" i="33" s="1"/>
  <c r="H9" i="33" s="1"/>
  <c r="H33" i="33" s="1"/>
  <c r="I9" i="33" s="1"/>
  <c r="I33" i="33" s="1"/>
  <c r="J9" i="33" s="1"/>
  <c r="J33" i="33" s="1"/>
  <c r="K9" i="33" s="1"/>
  <c r="K33" i="33" s="1"/>
  <c r="L9" i="33" s="1"/>
  <c r="L33" i="33" s="1"/>
  <c r="M9" i="33" s="1"/>
  <c r="M33" i="33" s="1"/>
  <c r="N16" i="33"/>
  <c r="N15" i="33"/>
  <c r="N14" i="33"/>
  <c r="N13" i="33"/>
  <c r="N23" i="33" s="1"/>
  <c r="S10" i="33"/>
  <c r="R10" i="33" s="1"/>
  <c r="E7" i="33" s="1"/>
  <c r="S9" i="33"/>
  <c r="R9" i="33" s="1"/>
  <c r="N9" i="33"/>
  <c r="S8" i="33"/>
  <c r="R8" i="33" s="1"/>
  <c r="N7" i="33" s="1"/>
  <c r="S7" i="33"/>
  <c r="R7" i="33" s="1"/>
  <c r="L7" i="33"/>
  <c r="K7" i="33"/>
  <c r="H7" i="33"/>
  <c r="G7" i="33"/>
  <c r="F7" i="33"/>
  <c r="S6" i="33"/>
  <c r="R6" i="33"/>
  <c r="N6" i="33"/>
  <c r="S5" i="33"/>
  <c r="R5" i="33" s="1"/>
  <c r="R4" i="33"/>
  <c r="A3" i="33" s="1"/>
  <c r="B29" i="32"/>
  <c r="C9" i="32" s="1"/>
  <c r="C29" i="32" s="1"/>
  <c r="D9" i="32" s="1"/>
  <c r="D29" i="32" s="1"/>
  <c r="E9" i="32" s="1"/>
  <c r="E29" i="32" s="1"/>
  <c r="F9" i="32" s="1"/>
  <c r="F29" i="32" s="1"/>
  <c r="G9" i="32" s="1"/>
  <c r="G29" i="32" s="1"/>
  <c r="H9" i="32" s="1"/>
  <c r="H29" i="32" s="1"/>
  <c r="I9" i="32" s="1"/>
  <c r="I29" i="32" s="1"/>
  <c r="J9" i="32" s="1"/>
  <c r="J29" i="32" s="1"/>
  <c r="K9" i="32" s="1"/>
  <c r="K29" i="32" s="1"/>
  <c r="L9" i="32" s="1"/>
  <c r="L29" i="32" s="1"/>
  <c r="M9" i="32" s="1"/>
  <c r="M29" i="32" s="1"/>
  <c r="M27" i="32"/>
  <c r="L27" i="32"/>
  <c r="K27" i="32"/>
  <c r="J27" i="32"/>
  <c r="I27" i="32"/>
  <c r="H27" i="32"/>
  <c r="G27" i="32"/>
  <c r="F27" i="32"/>
  <c r="E27" i="32"/>
  <c r="D27" i="32"/>
  <c r="C27" i="32"/>
  <c r="B27" i="32"/>
  <c r="N24" i="32"/>
  <c r="N27" i="32" s="1"/>
  <c r="M20" i="32"/>
  <c r="L20" i="32"/>
  <c r="K20" i="32"/>
  <c r="J20" i="32"/>
  <c r="I20" i="32"/>
  <c r="H20" i="32"/>
  <c r="G20" i="32"/>
  <c r="F20" i="32"/>
  <c r="E20" i="32"/>
  <c r="D20" i="32"/>
  <c r="C20" i="32"/>
  <c r="B20" i="32"/>
  <c r="N20" i="32" s="1"/>
  <c r="N29" i="32" s="1"/>
  <c r="N16" i="32"/>
  <c r="N15" i="32"/>
  <c r="N14" i="32"/>
  <c r="N13" i="32"/>
  <c r="S10" i="32"/>
  <c r="S10" i="34" s="1"/>
  <c r="R10" i="34" s="1"/>
  <c r="R9" i="32"/>
  <c r="N9" i="32"/>
  <c r="S8" i="32"/>
  <c r="R8" i="32"/>
  <c r="N7" i="32" s="1"/>
  <c r="S7" i="32"/>
  <c r="R7" i="32" s="1"/>
  <c r="R6" i="32"/>
  <c r="L7" i="32" s="1"/>
  <c r="R5" i="32"/>
  <c r="R4" i="32"/>
  <c r="A3" i="32"/>
  <c r="N33" i="33" l="1"/>
  <c r="C7" i="34"/>
  <c r="E7" i="34"/>
  <c r="D7" i="34"/>
  <c r="B7" i="34"/>
  <c r="K7" i="34"/>
  <c r="G7" i="34"/>
  <c r="N6" i="34"/>
  <c r="J7" i="34"/>
  <c r="I7" i="34"/>
  <c r="M7" i="34"/>
  <c r="H7" i="34"/>
  <c r="L7" i="34"/>
  <c r="F7" i="34"/>
  <c r="M7" i="35"/>
  <c r="I7" i="35"/>
  <c r="K7" i="35"/>
  <c r="G7" i="35"/>
  <c r="N6" i="35"/>
  <c r="J7" i="35"/>
  <c r="F7" i="35"/>
  <c r="L7" i="35"/>
  <c r="J7" i="32"/>
  <c r="B7" i="33"/>
  <c r="F7" i="32"/>
  <c r="C7" i="33"/>
  <c r="N35" i="34"/>
  <c r="N37" i="34" s="1"/>
  <c r="G7" i="32"/>
  <c r="K7" i="32"/>
  <c r="M7" i="33"/>
  <c r="I7" i="33"/>
  <c r="D7" i="33"/>
  <c r="J7" i="33"/>
  <c r="N30" i="36"/>
  <c r="N27" i="38"/>
  <c r="I7" i="32"/>
  <c r="M7" i="32"/>
  <c r="S10" i="37"/>
  <c r="R10" i="37" s="1"/>
  <c r="S10" i="36"/>
  <c r="R10" i="36" s="1"/>
  <c r="S10" i="38"/>
  <c r="R10" i="38" s="1"/>
  <c r="S10" i="35"/>
  <c r="R10" i="35" s="1"/>
  <c r="R10" i="32"/>
  <c r="N6" i="32"/>
  <c r="H7" i="32"/>
  <c r="B37" i="34"/>
  <c r="C9" i="34" s="1"/>
  <c r="C37" i="34" s="1"/>
  <c r="D9" i="34" s="1"/>
  <c r="D37" i="34" s="1"/>
  <c r="E9" i="34" s="1"/>
  <c r="E37" i="34" s="1"/>
  <c r="F9" i="34" s="1"/>
  <c r="F37" i="34" s="1"/>
  <c r="G9" i="34" s="1"/>
  <c r="G37" i="34" s="1"/>
  <c r="H9" i="34" s="1"/>
  <c r="H37" i="34" s="1"/>
  <c r="I9" i="34" s="1"/>
  <c r="I37" i="34" s="1"/>
  <c r="J9" i="34" s="1"/>
  <c r="J37" i="34" s="1"/>
  <c r="K9" i="34" s="1"/>
  <c r="K37" i="34" s="1"/>
  <c r="L9" i="34" s="1"/>
  <c r="L37" i="34" s="1"/>
  <c r="M9" i="34" s="1"/>
  <c r="M37" i="34" s="1"/>
  <c r="H7" i="35"/>
  <c r="L7" i="36"/>
  <c r="H7" i="36"/>
  <c r="J7" i="36"/>
  <c r="F7" i="36"/>
  <c r="M7" i="36"/>
  <c r="I7" i="36"/>
  <c r="J7" i="37"/>
  <c r="F7" i="37"/>
  <c r="M7" i="37"/>
  <c r="I7" i="37"/>
  <c r="L7" i="37"/>
  <c r="H7" i="37"/>
  <c r="K7" i="37"/>
  <c r="G7" i="37"/>
  <c r="N6" i="37"/>
  <c r="N25" i="37"/>
  <c r="F7" i="38"/>
  <c r="J7" i="38"/>
  <c r="N6" i="38"/>
  <c r="G7" i="38"/>
  <c r="K7" i="38"/>
  <c r="H7" i="38"/>
  <c r="L7" i="38"/>
  <c r="I7" i="38"/>
  <c r="C46" i="17"/>
  <c r="D7" i="32" l="1"/>
  <c r="B7" i="32"/>
  <c r="C7" i="32"/>
  <c r="E7" i="32"/>
  <c r="B7" i="37"/>
  <c r="E7" i="37"/>
  <c r="D7" i="37"/>
  <c r="C7" i="37"/>
  <c r="D7" i="36"/>
  <c r="B7" i="36"/>
  <c r="E7" i="36"/>
  <c r="C7" i="36"/>
  <c r="E7" i="35"/>
  <c r="C7" i="35"/>
  <c r="B7" i="35"/>
  <c r="D7" i="35"/>
  <c r="E7" i="38"/>
  <c r="D7" i="38"/>
  <c r="C7" i="38"/>
  <c r="B7" i="38"/>
  <c r="AE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N55" i="11" l="1"/>
  <c r="M55" i="11"/>
  <c r="N54" i="11"/>
  <c r="M54" i="11"/>
  <c r="L55" i="11"/>
  <c r="L54" i="11"/>
  <c r="K55" i="11"/>
  <c r="K54" i="11"/>
  <c r="J55" i="11"/>
  <c r="J54" i="11"/>
  <c r="N52" i="11"/>
  <c r="M52" i="11"/>
  <c r="L52" i="11"/>
  <c r="K52" i="11"/>
  <c r="J52" i="11"/>
  <c r="N51" i="11"/>
  <c r="M51" i="11"/>
  <c r="L51" i="11"/>
  <c r="K51" i="11"/>
  <c r="J51" i="11"/>
  <c r="AD21" i="31" l="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AE21" i="31"/>
  <c r="AE20" i="31"/>
  <c r="AE19" i="31"/>
  <c r="AE18" i="31"/>
  <c r="AE6" i="31"/>
  <c r="AE13" i="31"/>
  <c r="AE12" i="31"/>
  <c r="AE11" i="31"/>
  <c r="AE10" i="31"/>
  <c r="AE9" i="31"/>
  <c r="AE8" i="31"/>
  <c r="AE7" i="31"/>
  <c r="AE16" i="31"/>
  <c r="AE15" i="31"/>
  <c r="AE14" i="31"/>
  <c r="C9" i="19" l="1"/>
  <c r="C15" i="19" l="1"/>
</calcChain>
</file>

<file path=xl/sharedStrings.xml><?xml version="1.0" encoding="utf-8"?>
<sst xmlns="http://schemas.openxmlformats.org/spreadsheetml/2006/main" count="1065" uniqueCount="431">
  <si>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</si>
  <si>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</si>
  <si>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</si>
  <si>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</si>
  <si>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</si>
  <si>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</si>
  <si>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</si>
  <si>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</si>
  <si>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</si>
  <si>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</si>
  <si>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</si>
  <si>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</si>
  <si>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</si>
  <si>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</si>
  <si>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</si>
  <si>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</si>
  <si>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</si>
  <si>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</si>
  <si>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</si>
  <si>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</si>
  <si>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</si>
  <si>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</si>
  <si>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</si>
  <si>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</si>
  <si>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</si>
  <si>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</si>
  <si>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</si>
  <si>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</si>
  <si>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</si>
  <si>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</si>
  <si>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</si>
  <si>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</si>
  <si>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</si>
  <si>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</si>
  <si>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</si>
  <si>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</si>
  <si>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</si>
  <si>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</si>
  <si>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</si>
  <si>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</si>
  <si>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</si>
  <si>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</si>
  <si>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</si>
  <si>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</si>
  <si>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</si>
  <si>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</si>
  <si>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</si>
  <si>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Ave. # of Children in FPS Conservatorship per Month Living in Out-of-Home Care</t>
  </si>
  <si>
    <t>Average Daily Investigative Caseload per CPS Worker - YTD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</si>
  <si>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</si>
  <si>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</si>
  <si>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</si>
  <si>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</si>
  <si>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</si>
  <si>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</si>
  <si>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</si>
  <si>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</si>
  <si>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</si>
  <si>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</si>
  <si>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</si>
  <si>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</si>
  <si>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</si>
  <si>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</si>
  <si>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</si>
  <si>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</si>
  <si>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</si>
  <si>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</si>
  <si>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</si>
  <si>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</si>
  <si>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</si>
  <si>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</si>
  <si>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</si>
  <si>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</si>
  <si>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</si>
  <si>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</si>
  <si>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</si>
  <si>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</si>
  <si>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</si>
  <si>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</si>
  <si>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</si>
  <si>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</si>
  <si>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</si>
  <si>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</si>
  <si>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</si>
  <si>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</si>
  <si>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</si>
  <si>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</si>
  <si>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</si>
  <si>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</si>
  <si>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</si>
  <si>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</si>
  <si>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</si>
  <si>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</si>
  <si>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</si>
  <si>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</si>
  <si>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</si>
  <si>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</si>
  <si>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</si>
  <si>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</si>
  <si>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</si>
  <si>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</si>
  <si>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</si>
  <si>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</si>
  <si>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</si>
  <si>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</si>
  <si>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</si>
  <si>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</si>
  <si>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</si>
  <si>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</si>
  <si>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</si>
  <si>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</si>
  <si>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</si>
  <si>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</si>
  <si>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</si>
  <si>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</si>
  <si>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</si>
  <si>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</si>
  <si>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</si>
  <si>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</si>
  <si>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</si>
  <si>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</si>
  <si>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</si>
  <si>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</si>
  <si>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</si>
  <si>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</si>
  <si>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</si>
  <si>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</si>
  <si>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</si>
  <si>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</si>
  <si>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</si>
  <si>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</si>
  <si>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</si>
  <si>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</si>
  <si>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</si>
  <si>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</si>
  <si>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</si>
  <si>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</si>
  <si>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</si>
  <si>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</si>
  <si>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</si>
  <si>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</si>
  <si>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</si>
  <si>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</si>
  <si>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</si>
  <si>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</si>
  <si>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</si>
  <si>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</si>
  <si>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</si>
  <si>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</si>
  <si>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</si>
  <si>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</si>
  <si>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</si>
  <si>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</si>
  <si>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</si>
  <si>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</si>
  <si>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</si>
  <si>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</si>
  <si>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</si>
  <si>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</si>
  <si>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</si>
  <si>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</si>
  <si>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</si>
  <si>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</si>
  <si>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</si>
  <si>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</si>
  <si>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</si>
  <si>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</si>
  <si>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</si>
  <si>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 Adjustments</t>
  </si>
  <si>
    <t>Prior Month Adjustments</t>
  </si>
  <si>
    <t>Capital Project</t>
  </si>
  <si>
    <t>Total</t>
  </si>
  <si>
    <t>Grand Total</t>
  </si>
  <si>
    <t>Compter Devices Lease Payments</t>
  </si>
  <si>
    <t>IMPACT Upgrades</t>
  </si>
  <si>
    <t xml:space="preserve">Software Licenses </t>
  </si>
  <si>
    <t>CLASS Upgrades</t>
  </si>
  <si>
    <t>Casework System Modernization and Accessibility</t>
  </si>
  <si>
    <t>Current Month Notes:</t>
  </si>
  <si>
    <t>0802</t>
  </si>
  <si>
    <t>License Plate Trust Fund</t>
  </si>
  <si>
    <t>STRATEGY</t>
  </si>
  <si>
    <t>G</t>
  </si>
  <si>
    <t>Average Number of Children (FTE) Served in Paid Foster Care per Month*</t>
  </si>
  <si>
    <t>*</t>
  </si>
  <si>
    <t>Average Number of STAR Youth Served per Month*</t>
  </si>
  <si>
    <t>Average Number of CYD Youth Served per Month*</t>
  </si>
  <si>
    <t>Prior Month Notes:</t>
  </si>
  <si>
    <t>B.1.2 Total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</si>
  <si>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</si>
  <si>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</si>
  <si>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</si>
  <si>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</si>
  <si>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</si>
  <si>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</si>
  <si>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</si>
  <si>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</si>
  <si>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</si>
  <si>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</si>
  <si>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G.1.1</t>
  </si>
  <si>
    <t>Adj Cap and Current Month Paid Variance</t>
  </si>
  <si>
    <t>Substance Abuse Purchased Services</t>
  </si>
  <si>
    <t>Texas Families:  Together and Safe</t>
  </si>
  <si>
    <t>APS Purchased Emergency Client Services</t>
  </si>
  <si>
    <t>Agency-wide Automated Systems</t>
  </si>
  <si>
    <t>Subtotal, Goal G: Agency-wide Automated Systems</t>
  </si>
  <si>
    <t>Previous Month Footnotes</t>
  </si>
  <si>
    <t>Variance (HB 1 vs. Projected)</t>
  </si>
  <si>
    <t>Number of Reports of APS In-Home Adult Abuse/Neglect/Exploitation</t>
  </si>
  <si>
    <t>Number of Reports of APS Facility Adult Abuse/Neglect/Exploitation</t>
  </si>
  <si>
    <t>Number of Completed APS In-Home Investigations</t>
  </si>
  <si>
    <t>Number of Completed Investigations in Facility Settings</t>
  </si>
  <si>
    <t>Average Daily Caseload per APS In-Home Worker - YTD</t>
  </si>
  <si>
    <t>Number of Completed Inspections of Child Care Facilities</t>
  </si>
  <si>
    <t>**</t>
  </si>
  <si>
    <t>Art IX, Sec 13.01, Federal Funds/Block Grants (2016-17 GAA) Fed Ent</t>
  </si>
  <si>
    <t>E</t>
  </si>
  <si>
    <t>A</t>
  </si>
  <si>
    <t>Current Month Footnotes</t>
  </si>
  <si>
    <t>Projections Provided by HHSC System Forecasting.</t>
  </si>
  <si>
    <t>Average Number of Children Provided Adoption Subsidy per Month*</t>
  </si>
  <si>
    <t>Title IVE Waiver</t>
  </si>
  <si>
    <t>F.1.1 Total</t>
  </si>
  <si>
    <t>F.1.2 Total</t>
  </si>
  <si>
    <t>F.1.3 Total</t>
  </si>
  <si>
    <t>F.1.4 Total</t>
  </si>
  <si>
    <t>B.1.1 Total</t>
  </si>
  <si>
    <t>D.1.1 Total</t>
  </si>
  <si>
    <t>A.1.1 Total</t>
  </si>
  <si>
    <t>B.1.8 Total</t>
  </si>
  <si>
    <t>D.1.2 Total</t>
  </si>
  <si>
    <t>E.1.1 Total</t>
  </si>
  <si>
    <t>Subtotal, Goal G: Agency-Wide Automated Systems</t>
  </si>
  <si>
    <t>Administrative Systems</t>
  </si>
  <si>
    <t>PEI Databases</t>
  </si>
  <si>
    <t>Refresh Smart Phones</t>
  </si>
  <si>
    <t>FINDRS</t>
  </si>
  <si>
    <t>Cybersecurity Advancement</t>
  </si>
  <si>
    <t>TITLE IVE WAIVER</t>
  </si>
  <si>
    <t>93.505.000</t>
  </si>
  <si>
    <t>93.505.001</t>
  </si>
  <si>
    <t>MIECHV Home Visiting Program</t>
  </si>
  <si>
    <t>Hm Visiting Grnt-Competitive</t>
  </si>
  <si>
    <t>C.1.5 Total</t>
  </si>
  <si>
    <t>LEGAL_NOTE_MFR</t>
  </si>
  <si>
    <t>LEGAL_CITE_MFR2</t>
  </si>
  <si>
    <t>Art IX, Sec 13.01, Federal Funds/Block Grants (2016-17 GAA)</t>
  </si>
  <si>
    <t>B.1.3 Total</t>
  </si>
  <si>
    <t>Art IX, Sec 14.01(a), Appropriation Transfers (2016-17 GAA)</t>
  </si>
  <si>
    <t>B.1.7 Total</t>
  </si>
  <si>
    <t>B.1.9 Total</t>
  </si>
  <si>
    <t>B.1.10 Total</t>
  </si>
  <si>
    <t>C.1.6 Total</t>
  </si>
  <si>
    <t>Data Through the End of September 2016</t>
  </si>
  <si>
    <t>FY 2017 Monthly Financial Report: Strategy Budget and Variance, All Funds</t>
  </si>
  <si>
    <t>Conf. Comm. Appropriated</t>
  </si>
  <si>
    <t>54001</t>
  </si>
  <si>
    <t>54002</t>
  </si>
  <si>
    <t>54003</t>
  </si>
  <si>
    <t>54004</t>
  </si>
  <si>
    <t>54005</t>
  </si>
  <si>
    <t>54006</t>
  </si>
  <si>
    <t>54007</t>
  </si>
  <si>
    <t>54008</t>
  </si>
  <si>
    <t>54009</t>
  </si>
  <si>
    <t>54010</t>
  </si>
  <si>
    <t>54011</t>
  </si>
  <si>
    <t>54012</t>
  </si>
  <si>
    <t>TITLE IV E</t>
  </si>
  <si>
    <t>93.505 
MIECHV</t>
  </si>
  <si>
    <t>Other CFDA</t>
  </si>
  <si>
    <t>ABEST Code/</t>
  </si>
  <si>
    <t>Subtotal, Other Funds</t>
  </si>
  <si>
    <t>Cumulative Notes</t>
  </si>
  <si>
    <t>93.558/93.714
TANF</t>
  </si>
  <si>
    <t>93.575 
CCDBG</t>
  </si>
  <si>
    <t>93.667
TITLE XX</t>
  </si>
  <si>
    <t>93.778
TITLE XIX</t>
  </si>
  <si>
    <t>FY 2017 Monthly Financial Report: Strategy Variance by MOF</t>
  </si>
  <si>
    <t>Subtotal</t>
  </si>
  <si>
    <t>GRAND TOTAL</t>
  </si>
  <si>
    <t>FY 2017 Monthly Financial Report: Capital Projects</t>
  </si>
  <si>
    <t>FY 2017 Monthly Financial Report: Strategy Budget and Variance, Detailed MOF</t>
  </si>
  <si>
    <t>FY 2017 Monthly Financial Report: Strategy Projections by MOF</t>
  </si>
  <si>
    <t>FY 2017 Monthly Financial Report:  Select Performance Measures</t>
  </si>
  <si>
    <t>Data Through September 30, 2016</t>
  </si>
  <si>
    <t>Target FY 2017 HB 1</t>
  </si>
  <si>
    <t>FY 2017       YTD Actual</t>
  </si>
  <si>
    <t>FY 2017 Projected **</t>
  </si>
  <si>
    <t>Statewide Intake (SWI) Automated Call Distributor (ACD) Replacement</t>
  </si>
  <si>
    <t>FY 2017 Monthly Financial Report: Full-Time Employee (FTE) Cap and Filled Positions</t>
  </si>
  <si>
    <t>C</t>
  </si>
  <si>
    <t>Art I, Informational Listing, Sec 2, Benefit Replacement Pay (2016-17 GAA)</t>
  </si>
  <si>
    <t>D</t>
  </si>
  <si>
    <t>Art IX, Sec.18.02, Appropriation for a Salary Increase for General State Employees (2016-17 GAA)</t>
  </si>
  <si>
    <t>F</t>
  </si>
  <si>
    <t>Art IX, Sec 8.02, Reimbursements and Payments (2016-17 GAA)</t>
  </si>
  <si>
    <t>B</t>
  </si>
  <si>
    <t>Art IX, Sec 8.02, Federal Funds/Block Grants (2014-15 GAA)</t>
  </si>
  <si>
    <t>B.1.6 Total</t>
  </si>
  <si>
    <t>Art IX, Sec 13.01 Federal Funds/Block Grants (2016-17 GAA)</t>
  </si>
  <si>
    <t>J</t>
  </si>
  <si>
    <t>Art II, Rider 10, Appropriation Transfer Between Fiscal Years (2016-17 GAA)</t>
  </si>
  <si>
    <t>C.1.4 Total</t>
  </si>
  <si>
    <t>Art II, Special Provisions Relating to All Health and Human Services Agencies, Sec 10 (2016-17 GAA)</t>
  </si>
  <si>
    <t>T</t>
  </si>
  <si>
    <t>Art IX, Sec. 18.35, Contingency for HB 19</t>
  </si>
  <si>
    <t>Art IX, Sec 14.01(e), Appropriation Transfers (2016-17 GAA)</t>
  </si>
  <si>
    <t>L</t>
  </si>
  <si>
    <t>Art IX, Sec 14.03(h), Limitation on Expenditures - Capital Budget (transfer) (2016-17 GAA)</t>
  </si>
  <si>
    <t>G.1.1 Total</t>
  </si>
  <si>
    <t>C,D,E,G</t>
  </si>
  <si>
    <t>A,C,D,E,G</t>
  </si>
  <si>
    <t>A,C,D,E,F,G</t>
  </si>
  <si>
    <t>E,J</t>
  </si>
  <si>
    <t>A,C,D,G</t>
  </si>
  <si>
    <t>B,E,G,T</t>
  </si>
  <si>
    <t>C,D,E,F,G</t>
  </si>
  <si>
    <t>A,C,D,E,G,V</t>
  </si>
  <si>
    <t>Department of Family and Protective Svcs</t>
  </si>
  <si>
    <t>Operating Budget Adjustments</t>
  </si>
  <si>
    <t>September 2016</t>
  </si>
  <si>
    <t xml:space="preserve">TITLE IVE WAIVER
</t>
  </si>
  <si>
    <t>Federal</t>
  </si>
  <si>
    <t>V</t>
  </si>
  <si>
    <t>84th Legislature, Regular Session, House Bill 2</t>
  </si>
  <si>
    <t>Art IX, Sec 14.01, Appropriation Transfers (2016-17 GAA)</t>
  </si>
  <si>
    <t>HB 1, 84th Leg, RS, Fiscal Size-Up, modified to reflect technical correction to allocate funding between HHS agencies</t>
  </si>
  <si>
    <t>C,D,G</t>
  </si>
  <si>
    <t>Total Operating Budget</t>
  </si>
  <si>
    <t>Adjustments</t>
  </si>
  <si>
    <t>84th Legislature, SB1 Art IX, Sec 13.01 Federal Funds/Block Grants (2016-17 GAA)</t>
  </si>
  <si>
    <t>84th Legislature, SB1 Art II, Special Provisions Relating to All Health and Human Services Agencies, Sec 10 (2016-17 GAA)</t>
  </si>
  <si>
    <t>84th Legislature, SB1 Art I, Informational Listing, Sec 2, Benefit Replacement Pay (2016-17 GAA)</t>
  </si>
  <si>
    <t>84th Legislature, SB1 Art IX, Sec.18.02, Appropriation for a Salary Increase for General State Employees (2016-17 GAA)</t>
  </si>
  <si>
    <t>84th Legislature, SB1 Art IX, Sec 8.02, Reimbursements and Payments (2016-17 GAA)</t>
  </si>
  <si>
    <t>84th Legislature, SB1 Art IX, Sec 14.01, Appropriation Transfers (2016-17 GAA)</t>
  </si>
  <si>
    <t>84th Legislature, SB1 Art IX, Sec. 18.35, Contingency for HB 19</t>
  </si>
  <si>
    <t>SB1, Art II Appropriated</t>
  </si>
  <si>
    <t>Adjusted CAP:</t>
  </si>
  <si>
    <t>YTD for #11-14 are projections provided by HHSC System Forecasting.</t>
  </si>
  <si>
    <t>84th Legislature, SB1 Art IX, Sec 13.01, Federal Funds/Block Grants (2016-17 GAA) Fed Entitlements</t>
  </si>
  <si>
    <t>Art IX, Sec 13.01, Federal Funds/Block Grants (2016-17 GAA) Fed Entitlements</t>
  </si>
  <si>
    <t>(1) 84th Leg (GAA 16-17) Article II, S.P. Sec. 10 Home Visiting Programs Consolidation (letter dated 12/01/15)</t>
  </si>
  <si>
    <r>
      <t xml:space="preserve">Subtotal, Goal A:  </t>
    </r>
    <r>
      <rPr>
        <b/>
        <i/>
        <sz val="11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</si>
  <si>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1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</si>
  <si>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1"/>
        <rFont val="Times New Roman"/>
        <family val="1"/>
      </rPr>
      <t>Prevention Programs</t>
    </r>
  </si>
  <si>
    <r>
      <t xml:space="preserve">Subtotal, Goal D:  </t>
    </r>
    <r>
      <rPr>
        <b/>
        <i/>
        <sz val="11"/>
        <rFont val="Times New Roman"/>
        <family val="1"/>
      </rPr>
      <t>Adult Protective Services</t>
    </r>
  </si>
  <si>
    <r>
      <t xml:space="preserve">Subtotal, Goal E:  </t>
    </r>
    <r>
      <rPr>
        <b/>
        <i/>
        <sz val="11"/>
        <rFont val="Times New Roman"/>
        <family val="1"/>
      </rPr>
      <t xml:space="preserve">Child Care Regulation </t>
    </r>
  </si>
  <si>
    <r>
      <t xml:space="preserve">Subtotal, Goal F: </t>
    </r>
    <r>
      <rPr>
        <b/>
        <i/>
        <sz val="11"/>
        <rFont val="Times New Roman"/>
        <family val="1"/>
      </rPr>
      <t>Indirect Administration</t>
    </r>
  </si>
  <si>
    <r>
      <t>GRAND TOTAL</t>
    </r>
    <r>
      <rPr>
        <b/>
        <i/>
        <sz val="11"/>
        <rFont val="Times New Roman"/>
        <family val="1"/>
      </rPr>
      <t xml:space="preserve"> DFPS</t>
    </r>
  </si>
  <si>
    <r>
      <t xml:space="preserve">93.558/93.714
</t>
    </r>
    <r>
      <rPr>
        <b/>
        <sz val="11"/>
        <rFont val="Times New Roman"/>
        <family val="1"/>
      </rPr>
      <t>TANF</t>
    </r>
  </si>
  <si>
    <r>
      <t xml:space="preserve">93.575
</t>
    </r>
    <r>
      <rPr>
        <b/>
        <sz val="11"/>
        <rFont val="Times New Roman"/>
        <family val="1"/>
      </rPr>
      <t>CCDBG</t>
    </r>
  </si>
  <si>
    <r>
      <t xml:space="preserve">93.667
</t>
    </r>
    <r>
      <rPr>
        <b/>
        <sz val="11"/>
        <rFont val="Times New Roman"/>
        <family val="1"/>
      </rPr>
      <t>TITLE XX</t>
    </r>
  </si>
  <si>
    <r>
      <t xml:space="preserve">93.778
</t>
    </r>
    <r>
      <rPr>
        <b/>
        <sz val="11"/>
        <rFont val="Times New Roman"/>
        <family val="1"/>
      </rPr>
      <t>TITLE XIX</t>
    </r>
  </si>
  <si>
    <r>
      <t xml:space="preserve">Subtotal, Goal E: </t>
    </r>
    <r>
      <rPr>
        <b/>
        <i/>
        <sz val="11"/>
        <rFont val="Times New Roman"/>
        <family val="1"/>
      </rPr>
      <t xml:space="preserve"> Child Care Regulation </t>
    </r>
  </si>
  <si>
    <r>
      <t xml:space="preserve">Subtotal, Goal G: </t>
    </r>
    <r>
      <rPr>
        <b/>
        <i/>
        <sz val="11"/>
        <rFont val="Times New Roman"/>
        <family val="1"/>
      </rPr>
      <t>Indirect Administration</t>
    </r>
  </si>
  <si>
    <r>
      <t xml:space="preserve">GRAND TOTAL, </t>
    </r>
    <r>
      <rPr>
        <b/>
        <i/>
        <sz val="11"/>
        <rFont val="Times New Roman"/>
        <family val="1"/>
      </rPr>
      <t>DFPS</t>
    </r>
  </si>
  <si>
    <r>
      <rPr>
        <b/>
        <sz val="11"/>
        <rFont val="Times New Roman"/>
        <family val="1"/>
      </rPr>
      <t xml:space="preserve">Subtotal, Goal B:  </t>
    </r>
    <r>
      <rPr>
        <b/>
        <i/>
        <sz val="11"/>
        <rFont val="Times New Roman"/>
        <family val="1"/>
      </rPr>
      <t>Child Protective Services</t>
    </r>
  </si>
  <si>
    <r>
      <rPr>
        <b/>
        <sz val="11"/>
        <rFont val="Times New Roman"/>
        <family val="1"/>
      </rPr>
      <t xml:space="preserve">Subtotal, Goal C: </t>
    </r>
    <r>
      <rPr>
        <b/>
        <i/>
        <sz val="11"/>
        <rFont val="Times New Roman"/>
        <family val="1"/>
      </rPr>
      <t xml:space="preserve"> Prevention Programs</t>
    </r>
  </si>
  <si>
    <r>
      <rPr>
        <b/>
        <sz val="11"/>
        <rFont val="Times New Roman"/>
        <family val="1"/>
      </rPr>
      <t xml:space="preserve">Subtotal, Goal D: </t>
    </r>
    <r>
      <rPr>
        <b/>
        <i/>
        <sz val="11"/>
        <rFont val="Times New Roman"/>
        <family val="1"/>
      </rPr>
      <t xml:space="preserve"> Adult Protective Services</t>
    </r>
  </si>
  <si>
    <r>
      <rPr>
        <b/>
        <sz val="11"/>
        <rFont val="Times New Roman"/>
        <family val="1"/>
      </rPr>
      <t>Subtotal, Goal E:</t>
    </r>
    <r>
      <rPr>
        <b/>
        <i/>
        <sz val="11"/>
        <rFont val="Times New Roman"/>
        <family val="1"/>
      </rPr>
      <t xml:space="preserve">  Child Care Regulation </t>
    </r>
  </si>
  <si>
    <r>
      <rPr>
        <b/>
        <sz val="11"/>
        <rFont val="Times New Roman"/>
        <family val="1"/>
      </rPr>
      <t xml:space="preserve">Subtotal, Goal F: </t>
    </r>
    <r>
      <rPr>
        <b/>
        <i/>
        <sz val="11"/>
        <rFont val="Times New Roman"/>
        <family val="1"/>
      </rPr>
      <t>Indirect Administration</t>
    </r>
  </si>
  <si>
    <r>
      <rPr>
        <b/>
        <sz val="11"/>
        <rFont val="Times New Roman"/>
        <family val="1"/>
      </rPr>
      <t>Subtotal, Goal G:</t>
    </r>
    <r>
      <rPr>
        <b/>
        <i/>
        <sz val="11"/>
        <rFont val="Times New Roman"/>
        <family val="1"/>
      </rPr>
      <t xml:space="preserve"> Indirect Administration</t>
    </r>
  </si>
  <si>
    <r>
      <rPr>
        <b/>
        <sz val="11"/>
        <rFont val="Times New Roman"/>
        <family val="1"/>
      </rPr>
      <t>GRAND TOTAL</t>
    </r>
    <r>
      <rPr>
        <b/>
        <i/>
        <sz val="11"/>
        <rFont val="Times New Roman"/>
        <family val="1"/>
      </rPr>
      <t xml:space="preserve"> DFPS</t>
    </r>
  </si>
  <si>
    <t>Texas Department of Family and Protective Services</t>
  </si>
  <si>
    <t>Earned Federal Funds - Appropriated (Fund 0888)</t>
  </si>
  <si>
    <t>As of Date:</t>
  </si>
  <si>
    <t>Period</t>
  </si>
  <si>
    <t>.</t>
  </si>
  <si>
    <t>Fiscal Year:</t>
  </si>
  <si>
    <t>2017</t>
  </si>
  <si>
    <t>Period Ending Date:</t>
  </si>
  <si>
    <t xml:space="preserve">Beginning Balance : </t>
  </si>
  <si>
    <t>Prior Fiscal Year:</t>
  </si>
  <si>
    <t>Estimated Revenue:</t>
  </si>
  <si>
    <t xml:space="preserve">     3851 Interest on State Deposits and Treasury Investments</t>
  </si>
  <si>
    <t xml:space="preserve">     Federal Pass - Through Revenue</t>
  </si>
  <si>
    <t xml:space="preserve">     Federal Receipts-Earned Credit</t>
  </si>
  <si>
    <t xml:space="preserve">     Other Cash Transfers Between Funds/Accounts</t>
  </si>
  <si>
    <t>Total Estimated Revenue</t>
  </si>
  <si>
    <t>Deductions:</t>
  </si>
  <si>
    <t xml:space="preserve">     Other Cash Transfers w/i Fund/Account, Between Agencies</t>
  </si>
  <si>
    <t>Total Deductions</t>
  </si>
  <si>
    <t>Ending Balance</t>
  </si>
  <si>
    <t>Notes: Estimated appropriated amount is $680,258. (Art IX, Sec. 13.11(b))</t>
  </si>
  <si>
    <t>Children's Trust Fund - Unappropriated (Fund 5085)</t>
  </si>
  <si>
    <t>Period:</t>
  </si>
  <si>
    <t xml:space="preserve">     3707 Marriage License Fees/Informal Declarations</t>
  </si>
  <si>
    <t xml:space="preserve">     Other Cash Transfers Between Funds/Accounts (from Fund 5084)</t>
  </si>
  <si>
    <t xml:space="preserve">     Unexpended Cash Balance Forward (CTF UB)</t>
  </si>
  <si>
    <t>Return Prior Year Unexpended Balance</t>
  </si>
  <si>
    <t xml:space="preserve">     7968 Operating Transfers w/i Agency, Fund/Account and FY</t>
  </si>
  <si>
    <t xml:space="preserve">     7972 Other Cash Transfers Between Funds/Accounts </t>
  </si>
  <si>
    <t>Children's Trust Fund - Appropriated (Fund 5084)</t>
  </si>
  <si>
    <t xml:space="preserve">     Marriage License Fees/Informal Declarations</t>
  </si>
  <si>
    <t xml:space="preserve">     Interest on State Deposits and Treasury Investments</t>
  </si>
  <si>
    <t xml:space="preserve">    3972 Other Transfers In Between Funds/Accounts (from Fund 5085)</t>
  </si>
  <si>
    <t xml:space="preserve">     Expenditures</t>
  </si>
  <si>
    <t xml:space="preserve">       Less: Vouchers Payable</t>
  </si>
  <si>
    <t xml:space="preserve">     Other Cash Transfers Between Funds/Accounts </t>
  </si>
  <si>
    <t>Note: Appropriated amount is $5,685,701.</t>
  </si>
  <si>
    <t>Appropriated Receipts (Fund 666)</t>
  </si>
  <si>
    <t>Beginning Balance :</t>
  </si>
  <si>
    <t xml:space="preserve">     3802 Reimbursements-Third Party</t>
  </si>
  <si>
    <t xml:space="preserve">     3802 Reimbursements-Third Party (Stipends)</t>
  </si>
  <si>
    <t>Reimbursements-Third Party (Non-Client Specific FC Income)</t>
  </si>
  <si>
    <t>Reimbursements-Third Party (County)</t>
  </si>
  <si>
    <t>Reimbursements-Third Party (County Bonus Pay)</t>
  </si>
  <si>
    <t xml:space="preserve">     3802 Reimbursements-Third Party (Employee Equipment)</t>
  </si>
  <si>
    <t>Reimbursements-Third Party (IAC)</t>
  </si>
  <si>
    <t>Reimbursements-Third Party (Non County)</t>
  </si>
  <si>
    <t xml:space="preserve">     3722 Conf/Seminar/Training Registration Fees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</si>
  <si>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</si>
  <si>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</si>
  <si>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</si>
  <si>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</si>
  <si>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</si>
  <si>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</si>
  <si>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</si>
  <si>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</si>
  <si>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Private Institution Leases - Child Care Fees Unappropriated (Fund 0001)</t>
  </si>
  <si>
    <t xml:space="preserve">     3611 Private Institution Licenses (Licensing Fees)</t>
  </si>
  <si>
    <t xml:space="preserve">     3611 Private Institution Licenses (Administrators License)</t>
  </si>
  <si>
    <t xml:space="preserve">     3611 Private Institution Licenses (CHC-Admin Penalties)</t>
  </si>
  <si>
    <t>Unapprop Rcpts Swept by Compt</t>
  </si>
  <si>
    <t>Budgeted (Adjusted CAP)</t>
  </si>
  <si>
    <t>(3) FTE alignment between strategies to meet agency needs are reflected in Budgeted (Adjusted CAP) column.</t>
  </si>
  <si>
    <t>(2) Budgeted (Adjusted CAP) includes 60.0 Administrative FTEs that transferred to HHSC on 09/01/16, letter of authority is pending.</t>
  </si>
  <si>
    <t>***</t>
  </si>
  <si>
    <t>Non-Key Performance Measures reported in 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</si>
</sst>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0.0_);\(0.0\)"/>
    <numFmt numFmtId="170" formatCode="#,##0.0_);[Red]\(#,##0.0\)"/>
    <numFmt numFmtId="171" formatCode="[$-409]mmmm\ d\,\ yyyy;@"/>
    <numFmt numFmtId="172" formatCode="mmm\ yyyy"/>
  </numFmts>
  <fonts count="94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theme="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0"/>
      <color theme="1"/>
      <name val="Arial"/>
      <family val="2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5"/>
      <name val="Times New Roman"/>
      <family val="1"/>
    </font>
    <font>
      <sz val="5"/>
      <name val="Times New Roman"/>
      <family val="1"/>
    </font>
    <font>
      <b/>
      <i/>
      <sz val="11"/>
      <name val="Times New Roman"/>
      <family val="1"/>
    </font>
    <font>
      <b/>
      <sz val="5"/>
      <name val="Times New Roman"/>
      <family val="1"/>
    </font>
    <font>
      <b/>
      <u/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9"/>
      <name val="Times New Roman"/>
      <family val="1"/>
    </font>
    <font>
      <i/>
      <sz val="11"/>
      <color theme="1"/>
      <name val="Times New Roman"/>
      <family val="1"/>
    </font>
    <font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0000FF"/>
      <name val="Times New Roman"/>
      <family val="1"/>
    </font>
    <font>
      <i/>
      <sz val="11"/>
      <color rgb="FFFF0000"/>
      <name val="Times New Roman"/>
      <family val="1"/>
    </font>
    <font>
      <i/>
      <sz val="10"/>
      <name val="Times New Roman"/>
      <family val="1"/>
    </font>
    <font>
      <vertAlign val="superscript"/>
      <sz val="1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rgb="FF000000"/>
      </patternFill>
    </fill>
    <fill>
      <patternFill patternType="solid">
        <fgColor rgb="FFDCE6F1"/>
        <bgColor rgb="FFDCE6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0941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">
      <alignment horizontal="center"/>
    </xf>
    <xf numFmtId="3" fontId="24" fillId="0" borderId="0" applyFont="0" applyFill="0" applyBorder="0" applyAlignment="0" applyProtection="0"/>
    <xf numFmtId="0" fontId="24" fillId="2" borderId="0" applyNumberFormat="0" applyFont="0" applyBorder="0" applyAlignment="0" applyProtection="0"/>
    <xf numFmtId="0" fontId="27" fillId="0" borderId="0"/>
    <xf numFmtId="0" fontId="27" fillId="0" borderId="0"/>
    <xf numFmtId="0" fontId="1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5" fillId="24" borderId="15" applyNumberFormat="0" applyAlignment="0" applyProtection="0"/>
    <xf numFmtId="0" fontId="36" fillId="25" borderId="16" applyNumberFormat="0" applyAlignment="0" applyProtection="0"/>
    <xf numFmtId="0" fontId="36" fillId="25" borderId="16" applyNumberFormat="0" applyAlignment="0" applyProtection="0"/>
    <xf numFmtId="0" fontId="36" fillId="25" borderId="16" applyNumberFormat="0" applyAlignment="0" applyProtection="0"/>
    <xf numFmtId="0" fontId="36" fillId="25" borderId="16" applyNumberFormat="0" applyAlignment="0" applyProtection="0"/>
    <xf numFmtId="0" fontId="36" fillId="25" borderId="16" applyNumberFormat="0" applyAlignment="0" applyProtection="0"/>
    <xf numFmtId="0" fontId="36" fillId="25" borderId="16" applyNumberFormat="0" applyAlignment="0" applyProtection="0"/>
    <xf numFmtId="0" fontId="36" fillId="25" borderId="16" applyNumberFormat="0" applyAlignment="0" applyProtection="0"/>
    <xf numFmtId="0" fontId="36" fillId="25" borderId="16" applyNumberFormat="0" applyAlignment="0" applyProtection="0"/>
    <xf numFmtId="0" fontId="36" fillId="25" borderId="16" applyNumberFormat="0" applyAlignment="0" applyProtection="0"/>
    <xf numFmtId="0" fontId="36" fillId="25" borderId="16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19" fillId="3" borderId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8" fillId="0" borderId="0"/>
    <xf numFmtId="0" fontId="4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31" fillId="27" borderId="21" applyNumberFormat="0" applyFon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0" fontId="48" fillId="24" borderId="22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">
      <alignment horizontal="center"/>
    </xf>
    <xf numFmtId="0" fontId="25" fillId="0" borderId="1">
      <alignment horizontal="center"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4" fillId="2" borderId="0" applyNumberFormat="0" applyFont="0" applyBorder="0" applyAlignment="0" applyProtection="0"/>
    <xf numFmtId="0" fontId="24" fillId="2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/>
    <xf numFmtId="44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0" fontId="16" fillId="0" borderId="0"/>
    <xf numFmtId="0" fontId="15" fillId="0" borderId="0"/>
    <xf numFmtId="0" fontId="14" fillId="0" borderId="0"/>
    <xf numFmtId="0" fontId="52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53" fillId="0" borderId="0"/>
    <xf numFmtId="0" fontId="54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18" fillId="0" borderId="0"/>
    <xf numFmtId="9" fontId="1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8" fillId="0" borderId="0"/>
    <xf numFmtId="0" fontId="28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2" fillId="0" borderId="0"/>
    <xf numFmtId="43" fontId="2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</cellStyleXfs>
  <cellXfs count="588">
    <xf numFmtId="0" fontId="0" fillId="0" borderId="0" xfId="0"/>
    <xf numFmtId="0" fontId="18" fillId="0" borderId="0" xfId="0" applyFont="1"/>
    <xf numFmtId="167" fontId="22" fillId="0" borderId="4" xfId="16" applyNumberFormat="1" applyFont="1" applyFill="1" applyBorder="1" applyAlignment="1">
      <alignment horizontal="center"/>
    </xf>
    <xf numFmtId="0" fontId="22" fillId="0" borderId="4" xfId="12" applyFont="1" applyBorder="1" applyAlignment="1">
      <alignment horizontal="center"/>
    </xf>
    <xf numFmtId="0" fontId="26" fillId="0" borderId="0" xfId="0" applyFont="1"/>
    <xf numFmtId="0" fontId="26" fillId="0" borderId="0" xfId="3" applyFont="1" applyFill="1"/>
    <xf numFmtId="0" fontId="56" fillId="0" borderId="0" xfId="3" applyFont="1" applyFill="1"/>
    <xf numFmtId="0" fontId="21" fillId="0" borderId="0" xfId="3" applyFont="1" applyAlignment="1">
      <alignment horizontal="center"/>
    </xf>
    <xf numFmtId="0" fontId="26" fillId="0" borderId="0" xfId="3" applyFont="1"/>
    <xf numFmtId="0" fontId="59" fillId="0" borderId="0" xfId="0" applyFont="1"/>
    <xf numFmtId="0" fontId="59" fillId="0" borderId="0" xfId="0" applyFont="1" applyFill="1" applyBorder="1"/>
    <xf numFmtId="0" fontId="61" fillId="0" borderId="0" xfId="0" applyFont="1" applyFill="1" applyBorder="1"/>
    <xf numFmtId="0" fontId="58" fillId="5" borderId="25" xfId="3" applyFont="1" applyFill="1" applyBorder="1"/>
    <xf numFmtId="0" fontId="58" fillId="5" borderId="26" xfId="3" applyFont="1" applyFill="1" applyBorder="1" applyAlignment="1">
      <alignment horizontal="center" wrapText="1"/>
    </xf>
    <xf numFmtId="0" fontId="58" fillId="5" borderId="27" xfId="3" applyFont="1" applyFill="1" applyBorder="1" applyAlignment="1">
      <alignment horizontal="center"/>
    </xf>
    <xf numFmtId="38" fontId="59" fillId="0" borderId="29" xfId="1" applyNumberFormat="1" applyFont="1" applyBorder="1" applyAlignment="1">
      <alignment horizontal="right"/>
    </xf>
    <xf numFmtId="38" fontId="59" fillId="0" borderId="29" xfId="0" applyNumberFormat="1" applyFont="1" applyBorder="1"/>
    <xf numFmtId="0" fontId="59" fillId="0" borderId="31" xfId="0" applyFont="1" applyBorder="1"/>
    <xf numFmtId="0" fontId="58" fillId="5" borderId="29" xfId="3" applyFont="1" applyFill="1" applyBorder="1" applyAlignment="1">
      <alignment horizontal="center"/>
    </xf>
    <xf numFmtId="38" fontId="59" fillId="0" borderId="34" xfId="0" applyNumberFormat="1" applyFont="1" applyBorder="1"/>
    <xf numFmtId="0" fontId="61" fillId="0" borderId="0" xfId="0" applyFont="1"/>
    <xf numFmtId="0" fontId="58" fillId="0" borderId="0" xfId="3" applyFont="1" applyAlignment="1">
      <alignment horizontal="center"/>
    </xf>
    <xf numFmtId="0" fontId="59" fillId="0" borderId="0" xfId="3" applyFont="1"/>
    <xf numFmtId="38" fontId="59" fillId="0" borderId="0" xfId="0" applyNumberFormat="1" applyFont="1" applyFill="1" applyBorder="1"/>
    <xf numFmtId="0" fontId="62" fillId="29" borderId="36" xfId="0" applyFont="1" applyFill="1" applyBorder="1"/>
    <xf numFmtId="0" fontId="63" fillId="0" borderId="0" xfId="0" applyFont="1" applyFill="1" applyBorder="1"/>
    <xf numFmtId="38" fontId="63" fillId="0" borderId="0" xfId="0" applyNumberFormat="1" applyFont="1" applyFill="1" applyBorder="1"/>
    <xf numFmtId="0" fontId="57" fillId="0" borderId="0" xfId="0" applyFont="1" applyFill="1" applyAlignment="1">
      <alignment horizontal="centerContinuous"/>
    </xf>
    <xf numFmtId="0" fontId="56" fillId="0" borderId="0" xfId="0" applyFont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6" fillId="0" borderId="0" xfId="0" applyFont="1" applyAlignment="1">
      <alignment horizontal="centerContinuous"/>
    </xf>
    <xf numFmtId="0" fontId="57" fillId="0" borderId="0" xfId="3" applyFont="1" applyFill="1" applyAlignment="1">
      <alignment horizontal="centerContinuous"/>
    </xf>
    <xf numFmtId="165" fontId="64" fillId="0" borderId="0" xfId="1" applyNumberFormat="1" applyFont="1" applyFill="1" applyAlignment="1">
      <alignment horizontal="center"/>
    </xf>
    <xf numFmtId="0" fontId="64" fillId="0" borderId="0" xfId="3" applyFont="1" applyFill="1" applyAlignment="1">
      <alignment horizontal="center"/>
    </xf>
    <xf numFmtId="0" fontId="65" fillId="0" borderId="0" xfId="3" applyFont="1" applyFill="1"/>
    <xf numFmtId="0" fontId="21" fillId="0" borderId="0" xfId="3" applyFont="1" applyFill="1" applyAlignment="1">
      <alignment horizontal="centerContinuous"/>
    </xf>
    <xf numFmtId="165" fontId="66" fillId="0" borderId="0" xfId="1" applyNumberFormat="1" applyFont="1" applyFill="1" applyAlignment="1">
      <alignment horizontal="center"/>
    </xf>
    <xf numFmtId="0" fontId="66" fillId="0" borderId="0" xfId="3" applyFont="1" applyFill="1" applyAlignment="1">
      <alignment horizontal="center"/>
    </xf>
    <xf numFmtId="0" fontId="55" fillId="0" borderId="0" xfId="3" applyFont="1" applyFill="1"/>
    <xf numFmtId="0" fontId="56" fillId="0" borderId="0" xfId="3" applyFont="1"/>
    <xf numFmtId="0" fontId="61" fillId="0" borderId="30" xfId="0" applyFont="1" applyBorder="1"/>
    <xf numFmtId="0" fontId="61" fillId="0" borderId="3" xfId="0" applyFont="1" applyBorder="1"/>
    <xf numFmtId="0" fontId="61" fillId="0" borderId="28" xfId="0" applyFont="1" applyBorder="1"/>
    <xf numFmtId="0" fontId="61" fillId="0" borderId="0" xfId="0" applyFont="1" applyBorder="1"/>
    <xf numFmtId="0" fontId="60" fillId="5" borderId="28" xfId="3" applyFont="1" applyFill="1" applyBorder="1"/>
    <xf numFmtId="0" fontId="60" fillId="5" borderId="3" xfId="3" applyFont="1" applyFill="1" applyBorder="1" applyAlignment="1">
      <alignment horizontal="center" wrapText="1"/>
    </xf>
    <xf numFmtId="0" fontId="61" fillId="0" borderId="32" xfId="0" applyFont="1" applyBorder="1"/>
    <xf numFmtId="0" fontId="61" fillId="0" borderId="33" xfId="0" applyFont="1" applyBorder="1"/>
    <xf numFmtId="0" fontId="67" fillId="0" borderId="0" xfId="0" applyFont="1" applyFill="1" applyBorder="1"/>
    <xf numFmtId="0" fontId="61" fillId="0" borderId="0" xfId="3" applyFont="1"/>
    <xf numFmtId="0" fontId="69" fillId="0" borderId="0" xfId="12" applyFont="1" applyFill="1"/>
    <xf numFmtId="0" fontId="68" fillId="0" borderId="4" xfId="12" applyFont="1" applyFill="1" applyBorder="1" applyAlignment="1">
      <alignment horizontal="center"/>
    </xf>
    <xf numFmtId="167" fontId="30" fillId="0" borderId="4" xfId="14204" applyNumberFormat="1" applyFill="1" applyBorder="1" applyAlignment="1">
      <alignment horizontal="center"/>
    </xf>
    <xf numFmtId="0" fontId="68" fillId="3" borderId="3" xfId="12" applyFont="1" applyFill="1" applyBorder="1"/>
    <xf numFmtId="0" fontId="68" fillId="3" borderId="3" xfId="12" applyFont="1" applyFill="1" applyBorder="1" applyAlignment="1">
      <alignment horizontal="center"/>
    </xf>
    <xf numFmtId="167" fontId="68" fillId="3" borderId="3" xfId="50934" applyNumberFormat="1" applyFont="1" applyFill="1" applyBorder="1" applyAlignment="1">
      <alignment horizontal="center"/>
    </xf>
    <xf numFmtId="167" fontId="68" fillId="3" borderId="3" xfId="50934" applyNumberFormat="1" applyFont="1" applyFill="1" applyBorder="1" applyAlignment="1">
      <alignment horizontal="center" wrapText="1"/>
    </xf>
    <xf numFmtId="0" fontId="70" fillId="0" borderId="6" xfId="12" applyFont="1" applyFill="1" applyBorder="1"/>
    <xf numFmtId="0" fontId="70" fillId="0" borderId="2" xfId="12" applyFont="1" applyFill="1" applyBorder="1"/>
    <xf numFmtId="167" fontId="70" fillId="0" borderId="7" xfId="50934" applyNumberFormat="1" applyFont="1" applyFill="1" applyBorder="1"/>
    <xf numFmtId="167" fontId="69" fillId="0" borderId="0" xfId="16" applyNumberFormat="1" applyFont="1" applyFill="1"/>
    <xf numFmtId="164" fontId="68" fillId="0" borderId="5" xfId="12" applyNumberFormat="1" applyFont="1" applyFill="1" applyBorder="1" applyAlignment="1">
      <alignment horizontal="left" indent="3"/>
    </xf>
    <xf numFmtId="0" fontId="68" fillId="0" borderId="5" xfId="12" applyFont="1" applyFill="1" applyBorder="1"/>
    <xf numFmtId="167" fontId="68" fillId="0" borderId="3" xfId="50934" applyNumberFormat="1" applyFont="1" applyFill="1" applyBorder="1"/>
    <xf numFmtId="170" fontId="70" fillId="0" borderId="6" xfId="50934" applyNumberFormat="1" applyFont="1" applyFill="1" applyBorder="1"/>
    <xf numFmtId="167" fontId="69" fillId="0" borderId="0" xfId="16" applyNumberFormat="1" applyFont="1" applyFill="1" applyBorder="1"/>
    <xf numFmtId="167" fontId="70" fillId="0" borderId="6" xfId="50934" applyNumberFormat="1" applyFont="1" applyFill="1" applyBorder="1"/>
    <xf numFmtId="0" fontId="69" fillId="0" borderId="0" xfId="12" applyFont="1" applyFill="1" applyBorder="1"/>
    <xf numFmtId="167" fontId="69" fillId="0" borderId="0" xfId="1" applyNumberFormat="1" applyFont="1" applyFill="1"/>
    <xf numFmtId="167" fontId="69" fillId="0" borderId="0" xfId="1" applyNumberFormat="1" applyFont="1" applyFill="1" applyBorder="1"/>
    <xf numFmtId="167" fontId="0" fillId="0" borderId="0" xfId="1" applyNumberFormat="1" applyFont="1" applyBorder="1"/>
    <xf numFmtId="0" fontId="18" fillId="0" borderId="0" xfId="4300" applyBorder="1"/>
    <xf numFmtId="164" fontId="71" fillId="0" borderId="0" xfId="12" applyNumberFormat="1" applyFont="1" applyFill="1"/>
    <xf numFmtId="0" fontId="70" fillId="0" borderId="7" xfId="12" applyFont="1" applyFill="1" applyBorder="1"/>
    <xf numFmtId="0" fontId="70" fillId="0" borderId="9" xfId="12" applyFont="1" applyFill="1" applyBorder="1"/>
    <xf numFmtId="164" fontId="68" fillId="0" borderId="13" xfId="12" applyNumberFormat="1" applyFont="1" applyFill="1" applyBorder="1"/>
    <xf numFmtId="164" fontId="68" fillId="0" borderId="5" xfId="12" applyNumberFormat="1" applyFont="1" applyFill="1" applyBorder="1"/>
    <xf numFmtId="0" fontId="70" fillId="0" borderId="0" xfId="12" applyFont="1" applyFill="1"/>
    <xf numFmtId="167" fontId="70" fillId="0" borderId="0" xfId="13" applyNumberFormat="1" applyFont="1" applyFill="1"/>
    <xf numFmtId="43" fontId="69" fillId="0" borderId="0" xfId="12" applyNumberFormat="1" applyFont="1" applyFill="1"/>
    <xf numFmtId="0" fontId="68" fillId="0" borderId="0" xfId="12" applyFont="1"/>
    <xf numFmtId="0" fontId="3" fillId="0" borderId="0" xfId="50935"/>
    <xf numFmtId="167" fontId="69" fillId="0" borderId="0" xfId="50934" applyNumberFormat="1" applyFont="1" applyFill="1"/>
    <xf numFmtId="167" fontId="3" fillId="0" borderId="0" xfId="50935" applyNumberFormat="1"/>
    <xf numFmtId="0" fontId="72" fillId="0" borderId="0" xfId="12" applyFont="1"/>
    <xf numFmtId="167" fontId="70" fillId="0" borderId="0" xfId="50937" applyNumberFormat="1" applyFont="1" applyFill="1"/>
    <xf numFmtId="167" fontId="3" fillId="0" borderId="0" xfId="1" applyNumberFormat="1" applyFont="1"/>
    <xf numFmtId="167" fontId="69" fillId="0" borderId="0" xfId="12" applyNumberFormat="1" applyFont="1" applyFill="1"/>
    <xf numFmtId="0" fontId="72" fillId="0" borderId="0" xfId="50938" applyFont="1"/>
    <xf numFmtId="0" fontId="72" fillId="0" borderId="0" xfId="4300" applyFont="1"/>
    <xf numFmtId="0" fontId="73" fillId="0" borderId="0" xfId="0" applyFont="1"/>
    <xf numFmtId="38" fontId="0" fillId="0" borderId="0" xfId="0" applyNumberFormat="1"/>
    <xf numFmtId="0" fontId="73" fillId="0" borderId="41" xfId="0" applyFont="1" applyBorder="1"/>
    <xf numFmtId="0" fontId="73" fillId="30" borderId="42" xfId="0" applyFont="1" applyFill="1" applyBorder="1"/>
    <xf numFmtId="38" fontId="73" fillId="30" borderId="42" xfId="0" applyNumberFormat="1" applyFont="1" applyFill="1" applyBorder="1"/>
    <xf numFmtId="0" fontId="73" fillId="0" borderId="0" xfId="0" applyFont="1" applyBorder="1"/>
    <xf numFmtId="0" fontId="73" fillId="31" borderId="43" xfId="0" applyFont="1" applyFill="1" applyBorder="1"/>
    <xf numFmtId="38" fontId="73" fillId="31" borderId="43" xfId="0" applyNumberFormat="1" applyFont="1" applyFill="1" applyBorder="1"/>
    <xf numFmtId="43" fontId="75" fillId="0" borderId="0" xfId="1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43" fontId="70" fillId="0" borderId="0" xfId="1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6" fillId="3" borderId="12" xfId="0" applyFont="1" applyFill="1" applyBorder="1" applyAlignment="1">
      <alignment vertical="center"/>
    </xf>
    <xf numFmtId="0" fontId="76" fillId="3" borderId="35" xfId="0" applyFont="1" applyFill="1" applyBorder="1" applyAlignment="1">
      <alignment horizontal="center" vertical="center"/>
    </xf>
    <xf numFmtId="3" fontId="76" fillId="3" borderId="3" xfId="0" applyNumberFormat="1" applyFont="1" applyFill="1" applyBorder="1" applyAlignment="1">
      <alignment horizontal="center" vertical="center" wrapText="1"/>
    </xf>
    <xf numFmtId="3" fontId="76" fillId="3" borderId="3" xfId="0" applyNumberFormat="1" applyFont="1" applyFill="1" applyBorder="1" applyAlignment="1">
      <alignment horizontal="center" vertical="center"/>
    </xf>
    <xf numFmtId="43" fontId="77" fillId="0" borderId="0" xfId="1" applyFont="1" applyFill="1" applyAlignment="1">
      <alignment vertical="center"/>
    </xf>
    <xf numFmtId="0" fontId="77" fillId="0" borderId="0" xfId="0" applyFont="1" applyFill="1" applyAlignment="1">
      <alignment vertical="center"/>
    </xf>
    <xf numFmtId="5" fontId="75" fillId="0" borderId="0" xfId="10" applyNumberFormat="1" applyFont="1" applyFill="1" applyBorder="1" applyAlignment="1">
      <alignment horizontal="left" vertical="center"/>
    </xf>
    <xf numFmtId="5" fontId="75" fillId="0" borderId="0" xfId="10" applyNumberFormat="1" applyFont="1" applyFill="1" applyBorder="1" applyAlignment="1">
      <alignment vertical="center"/>
    </xf>
    <xf numFmtId="42" fontId="77" fillId="0" borderId="0" xfId="1" applyNumberFormat="1" applyFont="1" applyFill="1" applyBorder="1" applyAlignment="1">
      <alignment horizontal="left" vertical="center"/>
    </xf>
    <xf numFmtId="42" fontId="77" fillId="0" borderId="0" xfId="1" applyNumberFormat="1" applyFont="1" applyBorder="1" applyAlignment="1">
      <alignment horizontal="center" vertical="center"/>
    </xf>
    <xf numFmtId="165" fontId="77" fillId="0" borderId="0" xfId="1" applyNumberFormat="1" applyFont="1" applyFill="1" applyBorder="1" applyAlignment="1">
      <alignment vertical="center"/>
    </xf>
    <xf numFmtId="5" fontId="77" fillId="0" borderId="0" xfId="0" applyNumberFormat="1" applyFont="1" applyFill="1" applyBorder="1" applyAlignment="1">
      <alignment vertical="center"/>
    </xf>
    <xf numFmtId="5" fontId="78" fillId="0" borderId="0" xfId="10" applyNumberFormat="1" applyFont="1" applyFill="1" applyBorder="1" applyAlignment="1">
      <alignment horizontal="left" vertical="center"/>
    </xf>
    <xf numFmtId="5" fontId="78" fillId="0" borderId="0" xfId="10" applyNumberFormat="1" applyFont="1" applyFill="1" applyBorder="1" applyAlignment="1">
      <alignment vertical="center"/>
    </xf>
    <xf numFmtId="42" fontId="79" fillId="0" borderId="0" xfId="1" applyNumberFormat="1" applyFont="1" applyFill="1" applyBorder="1" applyAlignment="1">
      <alignment horizontal="left" vertical="center"/>
    </xf>
    <xf numFmtId="42" fontId="79" fillId="0" borderId="0" xfId="1" applyNumberFormat="1" applyFont="1" applyBorder="1" applyAlignment="1">
      <alignment horizontal="center" vertical="center"/>
    </xf>
    <xf numFmtId="5" fontId="79" fillId="0" borderId="0" xfId="0" applyNumberFormat="1" applyFont="1" applyFill="1" applyBorder="1" applyAlignment="1">
      <alignment vertical="center"/>
    </xf>
    <xf numFmtId="164" fontId="76" fillId="0" borderId="5" xfId="10" applyNumberFormat="1" applyFont="1" applyFill="1" applyBorder="1" applyAlignment="1">
      <alignment horizontal="left" vertical="center"/>
    </xf>
    <xf numFmtId="0" fontId="77" fillId="0" borderId="10" xfId="10" applyFont="1" applyBorder="1" applyAlignment="1">
      <alignment horizontal="center" vertical="center"/>
    </xf>
    <xf numFmtId="42" fontId="76" fillId="0" borderId="3" xfId="1" applyNumberFormat="1" applyFont="1" applyFill="1" applyBorder="1" applyAlignment="1">
      <alignment horizontal="left" vertical="center"/>
    </xf>
    <xf numFmtId="42" fontId="76" fillId="0" borderId="3" xfId="1" applyNumberFormat="1" applyFont="1" applyFill="1" applyBorder="1" applyAlignment="1">
      <alignment horizontal="center" vertical="center"/>
    </xf>
    <xf numFmtId="164" fontId="77" fillId="0" borderId="0" xfId="0" applyNumberFormat="1" applyFont="1" applyFill="1" applyBorder="1" applyAlignment="1">
      <alignment vertical="center"/>
    </xf>
    <xf numFmtId="37" fontId="75" fillId="0" borderId="0" xfId="10" applyNumberFormat="1" applyFont="1" applyFill="1" applyBorder="1" applyAlignment="1">
      <alignment horizontal="left" vertical="center"/>
    </xf>
    <xf numFmtId="37" fontId="77" fillId="0" borderId="0" xfId="0" applyNumberFormat="1" applyFont="1" applyFill="1" applyBorder="1" applyAlignment="1">
      <alignment vertical="center"/>
    </xf>
    <xf numFmtId="42" fontId="77" fillId="0" borderId="0" xfId="1" applyNumberFormat="1" applyFont="1" applyFill="1" applyBorder="1" applyAlignment="1">
      <alignment horizontal="center" vertical="center"/>
    </xf>
    <xf numFmtId="0" fontId="75" fillId="0" borderId="0" xfId="10" applyFont="1" applyFill="1" applyBorder="1" applyAlignment="1">
      <alignment vertical="center"/>
    </xf>
    <xf numFmtId="37" fontId="78" fillId="0" borderId="0" xfId="10" applyNumberFormat="1" applyFont="1" applyFill="1" applyBorder="1" applyAlignment="1">
      <alignment horizontal="left" vertical="center"/>
    </xf>
    <xf numFmtId="0" fontId="78" fillId="0" borderId="0" xfId="10" applyFont="1" applyFill="1" applyBorder="1" applyAlignment="1">
      <alignment vertical="center"/>
    </xf>
    <xf numFmtId="42" fontId="79" fillId="0" borderId="0" xfId="1" applyNumberFormat="1" applyFont="1" applyFill="1" applyBorder="1" applyAlignment="1">
      <alignment horizontal="center" vertical="center"/>
    </xf>
    <xf numFmtId="37" fontId="79" fillId="0" borderId="0" xfId="0" applyNumberFormat="1" applyFont="1" applyFill="1" applyBorder="1" applyAlignment="1">
      <alignment vertical="center"/>
    </xf>
    <xf numFmtId="37" fontId="76" fillId="0" borderId="5" xfId="10" applyNumberFormat="1" applyFont="1" applyFill="1" applyBorder="1" applyAlignment="1">
      <alignment horizontal="left" vertical="center"/>
    </xf>
    <xf numFmtId="37" fontId="75" fillId="0" borderId="0" xfId="10" applyNumberFormat="1" applyFont="1" applyFill="1" applyBorder="1" applyAlignment="1">
      <alignment vertical="center"/>
    </xf>
    <xf numFmtId="37" fontId="78" fillId="0" borderId="0" xfId="10" applyNumberFormat="1" applyFont="1" applyFill="1" applyBorder="1" applyAlignment="1">
      <alignment vertical="center"/>
    </xf>
    <xf numFmtId="0" fontId="75" fillId="0" borderId="0" xfId="10" applyFont="1" applyFill="1" applyBorder="1" applyAlignment="1">
      <alignment horizontal="left" vertical="center"/>
    </xf>
    <xf numFmtId="0" fontId="78" fillId="0" borderId="0" xfId="10" applyFont="1" applyFill="1" applyBorder="1" applyAlignment="1">
      <alignment horizontal="left" vertical="center"/>
    </xf>
    <xf numFmtId="164" fontId="79" fillId="0" borderId="0" xfId="0" applyNumberFormat="1" applyFont="1" applyFill="1" applyBorder="1" applyAlignment="1">
      <alignment vertical="center"/>
    </xf>
    <xf numFmtId="164" fontId="81" fillId="0" borderId="0" xfId="10" applyNumberFormat="1" applyFont="1" applyFill="1" applyBorder="1" applyAlignment="1">
      <alignment horizontal="left" vertical="center"/>
    </xf>
    <xf numFmtId="0" fontId="79" fillId="0" borderId="0" xfId="10" applyFont="1" applyBorder="1" applyAlignment="1">
      <alignment horizontal="center" vertical="center"/>
    </xf>
    <xf numFmtId="42" fontId="81" fillId="0" borderId="0" xfId="1" applyNumberFormat="1" applyFont="1" applyFill="1" applyBorder="1" applyAlignment="1">
      <alignment horizontal="left" vertical="center"/>
    </xf>
    <xf numFmtId="42" fontId="81" fillId="0" borderId="0" xfId="1" applyNumberFormat="1" applyFont="1" applyFill="1" applyBorder="1" applyAlignment="1">
      <alignment horizontal="center" vertical="center"/>
    </xf>
    <xf numFmtId="164" fontId="76" fillId="0" borderId="37" xfId="10" applyNumberFormat="1" applyFont="1" applyFill="1" applyBorder="1" applyAlignment="1">
      <alignment horizontal="left" vertical="center"/>
    </xf>
    <xf numFmtId="164" fontId="77" fillId="0" borderId="38" xfId="10" applyNumberFormat="1" applyFont="1" applyFill="1" applyBorder="1" applyAlignment="1">
      <alignment vertical="center"/>
    </xf>
    <xf numFmtId="42" fontId="76" fillId="0" borderId="40" xfId="1" applyNumberFormat="1" applyFont="1" applyFill="1" applyBorder="1" applyAlignment="1">
      <alignment horizontal="left" vertical="center"/>
    </xf>
    <xf numFmtId="42" fontId="76" fillId="0" borderId="40" xfId="1" applyNumberFormat="1" applyFont="1" applyFill="1" applyBorder="1" applyAlignment="1">
      <alignment horizontal="center" vertical="center"/>
    </xf>
    <xf numFmtId="0" fontId="80" fillId="0" borderId="0" xfId="10" applyFont="1" applyFill="1" applyBorder="1" applyAlignment="1">
      <alignment horizontal="left" vertical="center"/>
    </xf>
    <xf numFmtId="0" fontId="77" fillId="0" borderId="0" xfId="0" applyFont="1" applyFill="1" applyBorder="1" applyAlignment="1">
      <alignment vertical="center"/>
    </xf>
    <xf numFmtId="3" fontId="77" fillId="0" borderId="0" xfId="0" applyNumberFormat="1" applyFont="1" applyFill="1" applyBorder="1" applyAlignment="1">
      <alignment vertical="center"/>
    </xf>
    <xf numFmtId="0" fontId="82" fillId="0" borderId="0" xfId="10" applyFont="1" applyFill="1" applyBorder="1" applyAlignment="1">
      <alignment horizontal="left" vertical="center"/>
    </xf>
    <xf numFmtId="164" fontId="75" fillId="0" borderId="0" xfId="10" applyNumberFormat="1" applyFont="1" applyFill="1" applyBorder="1" applyAlignment="1">
      <alignment horizontal="left" vertical="center"/>
    </xf>
    <xf numFmtId="164" fontId="75" fillId="0" borderId="0" xfId="10" applyNumberFormat="1" applyFont="1" applyFill="1" applyBorder="1" applyAlignment="1">
      <alignment horizontal="center" vertical="center"/>
    </xf>
    <xf numFmtId="164" fontId="77" fillId="0" borderId="13" xfId="10" applyNumberFormat="1" applyFont="1" applyFill="1" applyBorder="1" applyAlignment="1">
      <alignment vertical="center"/>
    </xf>
    <xf numFmtId="3" fontId="77" fillId="0" borderId="0" xfId="0" applyNumberFormat="1" applyFont="1" applyFill="1" applyBorder="1" applyAlignment="1">
      <alignment horizontal="left" vertical="center"/>
    </xf>
    <xf numFmtId="43" fontId="77" fillId="0" borderId="0" xfId="1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3" fontId="77" fillId="0" borderId="0" xfId="0" applyNumberFormat="1" applyFont="1" applyFill="1" applyAlignment="1">
      <alignment vertical="center"/>
    </xf>
    <xf numFmtId="3" fontId="77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vertical="center"/>
    </xf>
    <xf numFmtId="3" fontId="69" fillId="0" borderId="0" xfId="0" applyNumberFormat="1" applyFont="1" applyFill="1" applyAlignment="1">
      <alignment vertical="center"/>
    </xf>
    <xf numFmtId="3" fontId="69" fillId="0" borderId="0" xfId="0" applyNumberFormat="1" applyFont="1" applyFill="1" applyAlignment="1">
      <alignment horizontal="left" vertical="center"/>
    </xf>
    <xf numFmtId="43" fontId="69" fillId="0" borderId="0" xfId="1" applyFont="1" applyFill="1" applyAlignment="1">
      <alignment vertical="center"/>
    </xf>
    <xf numFmtId="0" fontId="76" fillId="0" borderId="0" xfId="4300" applyFont="1" applyAlignment="1">
      <alignment horizontal="left"/>
    </xf>
    <xf numFmtId="0" fontId="76" fillId="0" borderId="0" xfId="4300" applyFont="1" applyAlignment="1"/>
    <xf numFmtId="0" fontId="77" fillId="0" borderId="0" xfId="4300" applyFont="1"/>
    <xf numFmtId="49" fontId="76" fillId="0" borderId="0" xfId="4300" applyNumberFormat="1" applyFont="1" applyAlignment="1">
      <alignment horizontal="left"/>
    </xf>
    <xf numFmtId="0" fontId="76" fillId="0" borderId="0" xfId="4300" applyFont="1" applyAlignment="1">
      <alignment horizontal="center"/>
    </xf>
    <xf numFmtId="41" fontId="76" fillId="0" borderId="0" xfId="4300" applyNumberFormat="1" applyFont="1" applyAlignment="1">
      <alignment horizontal="center"/>
    </xf>
    <xf numFmtId="38" fontId="77" fillId="0" borderId="68" xfId="4300" applyNumberFormat="1" applyFont="1" applyBorder="1" applyAlignment="1">
      <alignment horizontal="center"/>
    </xf>
    <xf numFmtId="38" fontId="77" fillId="0" borderId="44" xfId="4300" applyNumberFormat="1" applyFont="1" applyBorder="1" applyAlignment="1">
      <alignment horizontal="center"/>
    </xf>
    <xf numFmtId="38" fontId="77" fillId="0" borderId="44" xfId="4300" applyNumberFormat="1" applyFont="1" applyFill="1" applyBorder="1" applyAlignment="1">
      <alignment horizontal="center"/>
    </xf>
    <xf numFmtId="38" fontId="77" fillId="0" borderId="45" xfId="4300" applyNumberFormat="1" applyFont="1" applyBorder="1" applyAlignment="1">
      <alignment horizontal="center"/>
    </xf>
    <xf numFmtId="38" fontId="77" fillId="0" borderId="0" xfId="4300" applyNumberFormat="1" applyFont="1" applyBorder="1" applyAlignment="1">
      <alignment horizontal="center" vertical="center" wrapText="1"/>
    </xf>
    <xf numFmtId="38" fontId="77" fillId="0" borderId="67" xfId="4300" applyNumberFormat="1" applyFont="1" applyBorder="1" applyAlignment="1">
      <alignment horizontal="center" vertical="center" wrapText="1"/>
    </xf>
    <xf numFmtId="38" fontId="77" fillId="0" borderId="46" xfId="4300" applyNumberFormat="1" applyFont="1" applyBorder="1" applyAlignment="1">
      <alignment horizontal="center" vertical="center" wrapText="1"/>
    </xf>
    <xf numFmtId="38" fontId="77" fillId="0" borderId="46" xfId="4300" applyNumberFormat="1" applyFont="1" applyFill="1" applyBorder="1" applyAlignment="1">
      <alignment horizontal="center" vertical="center" wrapText="1"/>
    </xf>
    <xf numFmtId="38" fontId="77" fillId="0" borderId="47" xfId="4300" applyNumberFormat="1" applyFont="1" applyBorder="1" applyAlignment="1">
      <alignment horizontal="center" vertical="center"/>
    </xf>
    <xf numFmtId="0" fontId="76" fillId="0" borderId="62" xfId="4300" applyFont="1" applyBorder="1" applyAlignment="1">
      <alignment horizontal="center"/>
    </xf>
    <xf numFmtId="0" fontId="76" fillId="32" borderId="64" xfId="4300" applyFont="1" applyFill="1" applyBorder="1" applyAlignment="1">
      <alignment horizontal="center"/>
    </xf>
    <xf numFmtId="41" fontId="77" fillId="0" borderId="48" xfId="4300" applyNumberFormat="1" applyFont="1" applyBorder="1"/>
    <xf numFmtId="41" fontId="77" fillId="0" borderId="49" xfId="4300" applyNumberFormat="1" applyFont="1" applyBorder="1"/>
    <xf numFmtId="41" fontId="77" fillId="0" borderId="63" xfId="4300" applyNumberFormat="1" applyFont="1" applyBorder="1"/>
    <xf numFmtId="41" fontId="77" fillId="0" borderId="48" xfId="4300" applyNumberFormat="1" applyFont="1" applyFill="1" applyBorder="1"/>
    <xf numFmtId="0" fontId="76" fillId="0" borderId="53" xfId="4300" applyFont="1" applyBorder="1" applyAlignment="1">
      <alignment horizontal="center"/>
    </xf>
    <xf numFmtId="0" fontId="77" fillId="0" borderId="53" xfId="4300" applyFont="1" applyFill="1" applyBorder="1" applyAlignment="1">
      <alignment vertical="center" wrapText="1"/>
    </xf>
    <xf numFmtId="41" fontId="77" fillId="0" borderId="54" xfId="4300" applyNumberFormat="1" applyFont="1" applyFill="1" applyBorder="1"/>
    <xf numFmtId="41" fontId="77" fillId="0" borderId="50" xfId="4300" applyNumberFormat="1" applyFont="1" applyFill="1" applyBorder="1"/>
    <xf numFmtId="41" fontId="77" fillId="0" borderId="51" xfId="4300" applyNumberFormat="1" applyFont="1" applyFill="1" applyBorder="1"/>
    <xf numFmtId="0" fontId="76" fillId="0" borderId="3" xfId="4300" applyFont="1" applyBorder="1" applyAlignment="1">
      <alignment horizontal="center"/>
    </xf>
    <xf numFmtId="0" fontId="77" fillId="0" borderId="3" xfId="4300" applyFont="1" applyFill="1" applyBorder="1" applyAlignment="1">
      <alignment vertical="center" wrapText="1"/>
    </xf>
    <xf numFmtId="0" fontId="77" fillId="0" borderId="7" xfId="4300" applyFont="1" applyFill="1" applyBorder="1" applyAlignment="1">
      <alignment vertical="center" wrapText="1"/>
    </xf>
    <xf numFmtId="41" fontId="77" fillId="0" borderId="6" xfId="4300" applyNumberFormat="1" applyFont="1" applyFill="1" applyBorder="1"/>
    <xf numFmtId="41" fontId="77" fillId="0" borderId="52" xfId="4300" applyNumberFormat="1" applyFont="1" applyFill="1" applyBorder="1"/>
    <xf numFmtId="41" fontId="77" fillId="0" borderId="3" xfId="4300" applyNumberFormat="1" applyFont="1" applyFill="1" applyBorder="1"/>
    <xf numFmtId="41" fontId="77" fillId="0" borderId="29" xfId="4300" applyNumberFormat="1" applyFont="1" applyFill="1" applyBorder="1"/>
    <xf numFmtId="0" fontId="76" fillId="0" borderId="3" xfId="4300" applyFont="1" applyFill="1" applyBorder="1" applyAlignment="1">
      <alignment horizontal="center" vertical="center"/>
    </xf>
    <xf numFmtId="0" fontId="76" fillId="0" borderId="7" xfId="4300" applyFont="1" applyBorder="1" applyAlignment="1">
      <alignment horizontal="center"/>
    </xf>
    <xf numFmtId="0" fontId="77" fillId="0" borderId="28" xfId="0" applyFont="1" applyFill="1" applyBorder="1" applyAlignment="1">
      <alignment horizontal="left" vertical="center" wrapText="1"/>
    </xf>
    <xf numFmtId="0" fontId="76" fillId="32" borderId="62" xfId="4300" applyFont="1" applyFill="1" applyBorder="1" applyAlignment="1">
      <alignment horizontal="center"/>
    </xf>
    <xf numFmtId="0" fontId="76" fillId="32" borderId="66" xfId="4300" applyFont="1" applyFill="1" applyBorder="1" applyAlignment="1">
      <alignment horizontal="center" wrapText="1"/>
    </xf>
    <xf numFmtId="41" fontId="76" fillId="32" borderId="55" xfId="4300" applyNumberFormat="1" applyFont="1" applyFill="1" applyBorder="1"/>
    <xf numFmtId="41" fontId="76" fillId="32" borderId="56" xfId="4300" applyNumberFormat="1" applyFont="1" applyFill="1" applyBorder="1"/>
    <xf numFmtId="0" fontId="77" fillId="0" borderId="30" xfId="4300" applyFont="1" applyBorder="1"/>
    <xf numFmtId="0" fontId="80" fillId="0" borderId="65" xfId="4300" applyFont="1" applyFill="1" applyBorder="1" applyAlignment="1">
      <alignment horizontal="right" wrapText="1"/>
    </xf>
    <xf numFmtId="41" fontId="77" fillId="0" borderId="58" xfId="4300" applyNumberFormat="1" applyFont="1" applyBorder="1"/>
    <xf numFmtId="41" fontId="77" fillId="0" borderId="57" xfId="4300" applyNumberFormat="1" applyFont="1" applyBorder="1"/>
    <xf numFmtId="0" fontId="80" fillId="0" borderId="0" xfId="4300" applyFont="1" applyFill="1" applyBorder="1" applyAlignment="1">
      <alignment horizontal="right" wrapText="1"/>
    </xf>
    <xf numFmtId="41" fontId="77" fillId="0" borderId="59" xfId="4300" applyNumberFormat="1" applyFont="1" applyBorder="1"/>
    <xf numFmtId="41" fontId="77" fillId="0" borderId="31" xfId="4300" applyNumberFormat="1" applyFont="1" applyBorder="1"/>
    <xf numFmtId="0" fontId="80" fillId="0" borderId="1" xfId="4300" applyFont="1" applyFill="1" applyBorder="1" applyAlignment="1">
      <alignment horizontal="right" wrapText="1"/>
    </xf>
    <xf numFmtId="41" fontId="77" fillId="0" borderId="61" xfId="4300" applyNumberFormat="1" applyFont="1" applyBorder="1"/>
    <xf numFmtId="41" fontId="77" fillId="0" borderId="1" xfId="4300" applyNumberFormat="1" applyFont="1" applyBorder="1"/>
    <xf numFmtId="41" fontId="77" fillId="0" borderId="60" xfId="4300" applyNumberFormat="1" applyFont="1" applyBorder="1"/>
    <xf numFmtId="0" fontId="77" fillId="32" borderId="62" xfId="4300" applyFont="1" applyFill="1" applyBorder="1"/>
    <xf numFmtId="41" fontId="76" fillId="32" borderId="1" xfId="4300" applyNumberFormat="1" applyFont="1" applyFill="1" applyBorder="1"/>
    <xf numFmtId="0" fontId="77" fillId="0" borderId="0" xfId="4300" applyFont="1" applyAlignment="1">
      <alignment horizontal="center"/>
    </xf>
    <xf numFmtId="0" fontId="77" fillId="0" borderId="0" xfId="4300" applyFont="1" applyBorder="1"/>
    <xf numFmtId="0" fontId="77" fillId="0" borderId="0" xfId="4300" applyFont="1" applyFill="1" applyBorder="1"/>
    <xf numFmtId="0" fontId="77" fillId="0" borderId="0" xfId="4300" applyFont="1" applyFill="1"/>
    <xf numFmtId="38" fontId="76" fillId="0" borderId="0" xfId="4300" applyNumberFormat="1" applyFont="1" applyBorder="1"/>
    <xf numFmtId="0" fontId="74" fillId="0" borderId="0" xfId="0" applyFont="1" applyFill="1" applyBorder="1" applyAlignment="1">
      <alignment horizontal="centerContinuous"/>
    </xf>
    <xf numFmtId="0" fontId="72" fillId="0" borderId="0" xfId="0" applyFont="1" applyFill="1"/>
    <xf numFmtId="0" fontId="68" fillId="0" borderId="0" xfId="0" applyFont="1" applyFill="1" applyBorder="1" applyAlignment="1">
      <alignment horizontal="centerContinuous"/>
    </xf>
    <xf numFmtId="0" fontId="70" fillId="0" borderId="0" xfId="0" applyFont="1" applyFill="1"/>
    <xf numFmtId="0" fontId="76" fillId="3" borderId="9" xfId="0" applyFont="1" applyFill="1" applyBorder="1"/>
    <xf numFmtId="3" fontId="76" fillId="3" borderId="9" xfId="0" applyNumberFormat="1" applyFont="1" applyFill="1" applyBorder="1" applyAlignment="1">
      <alignment horizontal="center"/>
    </xf>
    <xf numFmtId="3" fontId="76" fillId="3" borderId="7" xfId="0" applyNumberFormat="1" applyFont="1" applyFill="1" applyBorder="1"/>
    <xf numFmtId="3" fontId="76" fillId="3" borderId="7" xfId="0" applyNumberFormat="1" applyFont="1" applyFill="1" applyBorder="1" applyAlignment="1">
      <alignment horizontal="center"/>
    </xf>
    <xf numFmtId="0" fontId="77" fillId="0" borderId="0" xfId="0" applyFont="1" applyFill="1"/>
    <xf numFmtId="0" fontId="76" fillId="3" borderId="12" xfId="11" applyFont="1" applyFill="1" applyBorder="1" applyAlignment="1">
      <alignment horizontal="center"/>
    </xf>
    <xf numFmtId="3" fontId="76" fillId="3" borderId="12" xfId="11" applyNumberFormat="1" applyFont="1" applyFill="1" applyBorder="1" applyAlignment="1">
      <alignment horizontal="center"/>
    </xf>
    <xf numFmtId="3" fontId="76" fillId="3" borderId="24" xfId="11" applyNumberFormat="1" applyFont="1" applyFill="1" applyBorder="1" applyAlignment="1">
      <alignment horizontal="center"/>
    </xf>
    <xf numFmtId="3" fontId="76" fillId="3" borderId="24" xfId="0" applyNumberFormat="1" applyFont="1" applyFill="1" applyBorder="1" applyAlignment="1">
      <alignment horizontal="center"/>
    </xf>
    <xf numFmtId="49" fontId="77" fillId="0" borderId="0" xfId="0" applyNumberFormat="1" applyFont="1" applyFill="1"/>
    <xf numFmtId="0" fontId="76" fillId="0" borderId="0" xfId="11" applyFont="1" applyFill="1" applyBorder="1" applyAlignment="1">
      <alignment horizontal="center"/>
    </xf>
    <xf numFmtId="3" fontId="76" fillId="0" borderId="0" xfId="11" applyNumberFormat="1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horizontal="center"/>
    </xf>
    <xf numFmtId="43" fontId="77" fillId="0" borderId="0" xfId="1" applyFont="1" applyFill="1"/>
    <xf numFmtId="0" fontId="75" fillId="0" borderId="0" xfId="10" applyFont="1" applyFill="1" applyBorder="1" applyAlignment="1">
      <alignment horizontal="left"/>
    </xf>
    <xf numFmtId="3" fontId="75" fillId="0" borderId="0" xfId="10" quotePrefix="1" applyNumberFormat="1" applyFont="1" applyFill="1" applyBorder="1" applyAlignment="1">
      <alignment horizontal="center"/>
    </xf>
    <xf numFmtId="42" fontId="77" fillId="0" borderId="0" xfId="0" applyNumberFormat="1" applyFont="1" applyFill="1" applyBorder="1" applyAlignment="1"/>
    <xf numFmtId="0" fontId="83" fillId="0" borderId="0" xfId="0" applyFont="1" applyFill="1"/>
    <xf numFmtId="1" fontId="75" fillId="0" borderId="0" xfId="10" quotePrefix="1" applyNumberFormat="1" applyFont="1" applyFill="1" applyBorder="1" applyAlignment="1">
      <alignment horizontal="center"/>
    </xf>
    <xf numFmtId="164" fontId="76" fillId="0" borderId="5" xfId="10" applyNumberFormat="1" applyFont="1" applyFill="1" applyBorder="1" applyAlignment="1">
      <alignment horizontal="left" indent="3"/>
    </xf>
    <xf numFmtId="164" fontId="80" fillId="0" borderId="10" xfId="10" quotePrefix="1" applyNumberFormat="1" applyFont="1" applyFill="1" applyBorder="1" applyAlignment="1">
      <alignment horizontal="center"/>
    </xf>
    <xf numFmtId="42" fontId="76" fillId="0" borderId="3" xfId="0" applyNumberFormat="1" applyFont="1" applyFill="1" applyBorder="1" applyAlignment="1"/>
    <xf numFmtId="164" fontId="80" fillId="0" borderId="0" xfId="10" applyNumberFormat="1" applyFont="1" applyFill="1" applyBorder="1" applyAlignment="1">
      <alignment horizontal="left" indent="3"/>
    </xf>
    <xf numFmtId="164" fontId="80" fillId="0" borderId="0" xfId="10" quotePrefix="1" applyNumberFormat="1" applyFont="1" applyFill="1" applyBorder="1" applyAlignment="1">
      <alignment horizontal="center"/>
    </xf>
    <xf numFmtId="42" fontId="76" fillId="0" borderId="0" xfId="0" applyNumberFormat="1" applyFont="1" applyFill="1" applyBorder="1" applyAlignment="1"/>
    <xf numFmtId="0" fontId="75" fillId="0" borderId="0" xfId="0" applyFont="1" applyFill="1" applyBorder="1" applyAlignment="1">
      <alignment horizontal="left"/>
    </xf>
    <xf numFmtId="3" fontId="75" fillId="0" borderId="0" xfId="0" quotePrefix="1" applyNumberFormat="1" applyFont="1" applyFill="1" applyBorder="1" applyAlignment="1">
      <alignment horizontal="center"/>
    </xf>
    <xf numFmtId="0" fontId="77" fillId="0" borderId="0" xfId="0" applyFont="1" applyFill="1" applyBorder="1"/>
    <xf numFmtId="49" fontId="77" fillId="0" borderId="0" xfId="0" applyNumberFormat="1" applyFont="1" applyFill="1" applyBorder="1"/>
    <xf numFmtId="164" fontId="80" fillId="0" borderId="10" xfId="10" applyNumberFormat="1" applyFont="1" applyFill="1" applyBorder="1" applyAlignment="1">
      <alignment horizontal="center"/>
    </xf>
    <xf numFmtId="164" fontId="80" fillId="0" borderId="0" xfId="10" applyNumberFormat="1" applyFont="1" applyFill="1" applyBorder="1" applyAlignment="1">
      <alignment horizontal="center"/>
    </xf>
    <xf numFmtId="0" fontId="75" fillId="0" borderId="0" xfId="10" applyFont="1" applyBorder="1"/>
    <xf numFmtId="0" fontId="75" fillId="0" borderId="0" xfId="10" quotePrefix="1" applyFont="1" applyBorder="1" applyAlignment="1">
      <alignment horizontal="center"/>
    </xf>
    <xf numFmtId="0" fontId="75" fillId="0" borderId="0" xfId="10" applyFont="1" applyBorder="1" applyAlignment="1">
      <alignment horizontal="center"/>
    </xf>
    <xf numFmtId="49" fontId="77" fillId="0" borderId="0" xfId="0" quotePrefix="1" applyNumberFormat="1" applyFont="1" applyFill="1"/>
    <xf numFmtId="164" fontId="75" fillId="0" borderId="0" xfId="10" applyNumberFormat="1" applyFont="1" applyFill="1" applyBorder="1" applyAlignment="1">
      <alignment horizontal="left"/>
    </xf>
    <xf numFmtId="164" fontId="75" fillId="0" borderId="0" xfId="10" quotePrefix="1" applyNumberFormat="1" applyFont="1" applyFill="1" applyBorder="1" applyAlignment="1">
      <alignment horizontal="center"/>
    </xf>
    <xf numFmtId="0" fontId="75" fillId="0" borderId="0" xfId="10" applyFont="1" applyFill="1" applyBorder="1"/>
    <xf numFmtId="0" fontId="75" fillId="0" borderId="0" xfId="10" quotePrefix="1" applyFont="1" applyFill="1" applyBorder="1" applyAlignment="1">
      <alignment horizontal="center"/>
    </xf>
    <xf numFmtId="0" fontId="75" fillId="0" borderId="0" xfId="10" applyFont="1" applyBorder="1" applyAlignment="1">
      <alignment horizontal="center" wrapText="1"/>
    </xf>
    <xf numFmtId="37" fontId="77" fillId="0" borderId="0" xfId="0" applyNumberFormat="1" applyFont="1" applyFill="1"/>
    <xf numFmtId="42" fontId="76" fillId="0" borderId="10" xfId="0" applyNumberFormat="1" applyFont="1" applyFill="1" applyBorder="1" applyAlignment="1"/>
    <xf numFmtId="0" fontId="75" fillId="0" borderId="0" xfId="10" applyFont="1" applyBorder="1" applyAlignment="1">
      <alignment horizontal="left"/>
    </xf>
    <xf numFmtId="164" fontId="76" fillId="0" borderId="10" xfId="10" applyNumberFormat="1" applyFont="1" applyFill="1" applyBorder="1" applyAlignment="1">
      <alignment horizontal="center"/>
    </xf>
    <xf numFmtId="164" fontId="76" fillId="0" borderId="0" xfId="10" applyNumberFormat="1" applyFont="1" applyFill="1" applyBorder="1" applyAlignment="1">
      <alignment horizontal="left" indent="3"/>
    </xf>
    <xf numFmtId="164" fontId="76" fillId="0" borderId="0" xfId="10" applyNumberFormat="1" applyFont="1" applyFill="1" applyBorder="1" applyAlignment="1">
      <alignment horizontal="center"/>
    </xf>
    <xf numFmtId="164" fontId="76" fillId="0" borderId="37" xfId="10" applyNumberFormat="1" applyFont="1" applyFill="1" applyBorder="1"/>
    <xf numFmtId="164" fontId="76" fillId="0" borderId="38" xfId="10" applyNumberFormat="1" applyFont="1" applyFill="1" applyBorder="1" applyAlignment="1">
      <alignment horizontal="center"/>
    </xf>
    <xf numFmtId="42" fontId="76" fillId="0" borderId="38" xfId="0" applyNumberFormat="1" applyFont="1" applyFill="1" applyBorder="1" applyAlignment="1"/>
    <xf numFmtId="42" fontId="76" fillId="0" borderId="40" xfId="0" applyNumberFormat="1" applyFont="1" applyFill="1" applyBorder="1" applyAlignment="1"/>
    <xf numFmtId="0" fontId="77" fillId="0" borderId="0" xfId="0" applyFont="1" applyFill="1" applyAlignment="1">
      <alignment horizontal="center"/>
    </xf>
    <xf numFmtId="3" fontId="77" fillId="0" borderId="0" xfId="0" applyNumberFormat="1" applyFont="1" applyFill="1" applyAlignment="1"/>
    <xf numFmtId="3" fontId="77" fillId="0" borderId="0" xfId="0" applyNumberFormat="1" applyFont="1" applyFill="1"/>
    <xf numFmtId="0" fontId="76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3" fontId="70" fillId="0" borderId="0" xfId="0" applyNumberFormat="1" applyFont="1" applyFill="1" applyAlignment="1"/>
    <xf numFmtId="3" fontId="70" fillId="0" borderId="0" xfId="0" applyNumberFormat="1" applyFont="1" applyFill="1"/>
    <xf numFmtId="0" fontId="74" fillId="0" borderId="0" xfId="0" applyFont="1" applyFill="1" applyAlignment="1">
      <alignment horizontal="centerContinuous"/>
    </xf>
    <xf numFmtId="0" fontId="68" fillId="0" borderId="0" xfId="0" applyFont="1" applyFill="1" applyAlignment="1">
      <alignment horizontal="centerContinuous"/>
    </xf>
    <xf numFmtId="0" fontId="69" fillId="0" borderId="0" xfId="0" applyFont="1" applyFill="1"/>
    <xf numFmtId="0" fontId="77" fillId="5" borderId="7" xfId="0" applyFont="1" applyFill="1" applyBorder="1" applyAlignment="1"/>
    <xf numFmtId="0" fontId="77" fillId="5" borderId="7" xfId="0" applyFont="1" applyFill="1" applyBorder="1" applyAlignment="1">
      <alignment horizontal="center"/>
    </xf>
    <xf numFmtId="0" fontId="77" fillId="5" borderId="8" xfId="0" applyFont="1" applyFill="1" applyBorder="1" applyAlignment="1">
      <alignment horizontal="center"/>
    </xf>
    <xf numFmtId="0" fontId="80" fillId="3" borderId="12" xfId="0" applyFont="1" applyFill="1" applyBorder="1" applyAlignment="1">
      <alignment horizontal="center" vertical="center"/>
    </xf>
    <xf numFmtId="0" fontId="80" fillId="3" borderId="4" xfId="0" applyFont="1" applyFill="1" applyBorder="1" applyAlignment="1">
      <alignment horizontal="center" vertical="center"/>
    </xf>
    <xf numFmtId="3" fontId="76" fillId="3" borderId="24" xfId="0" applyNumberFormat="1" applyFont="1" applyFill="1" applyBorder="1" applyAlignment="1">
      <alignment horizontal="center" vertical="center"/>
    </xf>
    <xf numFmtId="3" fontId="80" fillId="3" borderId="4" xfId="0" applyNumberFormat="1" applyFont="1" applyFill="1" applyBorder="1" applyAlignment="1">
      <alignment horizontal="center" vertical="center" wrapText="1"/>
    </xf>
    <xf numFmtId="3" fontId="76" fillId="3" borderId="4" xfId="0" applyNumberFormat="1" applyFont="1" applyFill="1" applyBorder="1" applyAlignment="1">
      <alignment horizontal="center" vertical="center" wrapText="1"/>
    </xf>
    <xf numFmtId="3" fontId="76" fillId="3" borderId="13" xfId="0" applyNumberFormat="1" applyFont="1" applyFill="1" applyBorder="1" applyAlignment="1">
      <alignment horizontal="center" vertical="center" wrapText="1"/>
    </xf>
    <xf numFmtId="3" fontId="76" fillId="3" borderId="24" xfId="0" applyNumberFormat="1" applyFont="1" applyFill="1" applyBorder="1" applyAlignment="1">
      <alignment horizontal="center" vertical="center" wrapText="1"/>
    </xf>
    <xf numFmtId="3" fontId="76" fillId="3" borderId="35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3" fontId="76" fillId="0" borderId="0" xfId="0" applyNumberFormat="1" applyFont="1" applyFill="1" applyBorder="1" applyAlignment="1">
      <alignment horizontal="center" vertical="center"/>
    </xf>
    <xf numFmtId="3" fontId="80" fillId="0" borderId="0" xfId="0" applyNumberFormat="1" applyFont="1" applyFill="1" applyBorder="1" applyAlignment="1">
      <alignment horizontal="center" vertical="center" wrapText="1"/>
    </xf>
    <xf numFmtId="3" fontId="76" fillId="0" borderId="0" xfId="0" applyNumberFormat="1" applyFont="1" applyFill="1" applyBorder="1" applyAlignment="1">
      <alignment horizontal="center" vertical="center" wrapText="1"/>
    </xf>
    <xf numFmtId="42" fontId="77" fillId="0" borderId="0" xfId="0" applyNumberFormat="1" applyFont="1" applyFill="1" applyBorder="1" applyAlignment="1">
      <alignment horizontal="right" vertical="center"/>
    </xf>
    <xf numFmtId="42" fontId="76" fillId="0" borderId="3" xfId="0" applyNumberFormat="1" applyFont="1" applyFill="1" applyBorder="1" applyAlignment="1">
      <alignment horizontal="right" vertical="center"/>
    </xf>
    <xf numFmtId="0" fontId="77" fillId="0" borderId="0" xfId="0" applyFont="1" applyFill="1" applyAlignment="1">
      <alignment horizontal="left" vertical="center"/>
    </xf>
    <xf numFmtId="164" fontId="76" fillId="0" borderId="0" xfId="0" applyNumberFormat="1" applyFont="1" applyFill="1" applyAlignment="1">
      <alignment horizontal="left" vertical="center"/>
    </xf>
    <xf numFmtId="5" fontId="76" fillId="0" borderId="0" xfId="0" applyNumberFormat="1" applyFont="1" applyFill="1" applyBorder="1" applyAlignment="1">
      <alignment horizontal="left" vertical="center"/>
    </xf>
    <xf numFmtId="37" fontId="76" fillId="0" borderId="0" xfId="0" applyNumberFormat="1" applyFont="1" applyFill="1" applyBorder="1" applyAlignment="1">
      <alignment horizontal="left" vertical="center"/>
    </xf>
    <xf numFmtId="164" fontId="80" fillId="0" borderId="39" xfId="10" applyNumberFormat="1" applyFont="1" applyFill="1" applyBorder="1" applyAlignment="1">
      <alignment horizontal="left" vertical="center"/>
    </xf>
    <xf numFmtId="42" fontId="76" fillId="0" borderId="39" xfId="0" applyNumberFormat="1" applyFont="1" applyFill="1" applyBorder="1" applyAlignment="1">
      <alignment horizontal="left" vertical="center"/>
    </xf>
    <xf numFmtId="42" fontId="76" fillId="0" borderId="38" xfId="0" applyNumberFormat="1" applyFont="1" applyFill="1" applyBorder="1" applyAlignment="1">
      <alignment horizontal="left" vertical="center"/>
    </xf>
    <xf numFmtId="0" fontId="84" fillId="4" borderId="14" xfId="0" applyFont="1" applyFill="1" applyBorder="1" applyAlignment="1">
      <alignment vertical="center"/>
    </xf>
    <xf numFmtId="0" fontId="75" fillId="0" borderId="0" xfId="0" applyFont="1" applyFill="1"/>
    <xf numFmtId="3" fontId="69" fillId="0" borderId="0" xfId="0" applyNumberFormat="1" applyFont="1" applyFill="1"/>
    <xf numFmtId="0" fontId="70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37" fontId="69" fillId="0" borderId="0" xfId="0" applyNumberFormat="1" applyFont="1" applyBorder="1" applyAlignment="1">
      <alignment horizontal="center"/>
    </xf>
    <xf numFmtId="0" fontId="70" fillId="5" borderId="9" xfId="0" applyFont="1" applyFill="1" applyBorder="1" applyAlignment="1">
      <alignment horizontal="center"/>
    </xf>
    <xf numFmtId="0" fontId="69" fillId="5" borderId="11" xfId="0" applyFont="1" applyFill="1" applyBorder="1" applyAlignment="1">
      <alignment horizontal="center"/>
    </xf>
    <xf numFmtId="0" fontId="69" fillId="5" borderId="7" xfId="0" applyFont="1" applyFill="1" applyBorder="1" applyAlignment="1">
      <alignment horizontal="center"/>
    </xf>
    <xf numFmtId="0" fontId="69" fillId="5" borderId="8" xfId="0" applyFont="1" applyFill="1" applyBorder="1" applyAlignment="1">
      <alignment horizontal="center"/>
    </xf>
    <xf numFmtId="0" fontId="76" fillId="3" borderId="12" xfId="0" applyFont="1" applyFill="1" applyBorder="1" applyAlignment="1">
      <alignment horizontal="center" vertical="center"/>
    </xf>
    <xf numFmtId="0" fontId="76" fillId="3" borderId="4" xfId="0" applyFont="1" applyFill="1" applyBorder="1" applyAlignment="1">
      <alignment horizontal="center" vertical="center"/>
    </xf>
    <xf numFmtId="3" fontId="76" fillId="3" borderId="35" xfId="0" applyNumberFormat="1" applyFont="1" applyFill="1" applyBorder="1" applyAlignment="1">
      <alignment horizontal="center" vertical="center"/>
    </xf>
    <xf numFmtId="3" fontId="80" fillId="3" borderId="10" xfId="0" applyNumberFormat="1" applyFont="1" applyFill="1" applyBorder="1" applyAlignment="1">
      <alignment horizontal="center" vertical="center" wrapText="1"/>
    </xf>
    <xf numFmtId="3" fontId="80" fillId="3" borderId="3" xfId="0" applyNumberFormat="1" applyFont="1" applyFill="1" applyBorder="1" applyAlignment="1">
      <alignment horizontal="center" vertical="center" wrapText="1"/>
    </xf>
    <xf numFmtId="3" fontId="76" fillId="3" borderId="5" xfId="0" applyNumberFormat="1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3" fontId="76" fillId="0" borderId="6" xfId="0" applyNumberFormat="1" applyFont="1" applyFill="1" applyBorder="1" applyAlignment="1">
      <alignment horizontal="center" vertical="center"/>
    </xf>
    <xf numFmtId="3" fontId="76" fillId="0" borderId="14" xfId="0" applyNumberFormat="1" applyFont="1" applyFill="1" applyBorder="1" applyAlignment="1">
      <alignment horizontal="center" vertical="center"/>
    </xf>
    <xf numFmtId="3" fontId="80" fillId="0" borderId="14" xfId="0" applyNumberFormat="1" applyFont="1" applyFill="1" applyBorder="1" applyAlignment="1">
      <alignment horizontal="center" vertical="center" wrapText="1"/>
    </xf>
    <xf numFmtId="3" fontId="80" fillId="0" borderId="6" xfId="0" applyNumberFormat="1" applyFont="1" applyFill="1" applyBorder="1" applyAlignment="1">
      <alignment horizontal="center" vertical="center" wrapText="1"/>
    </xf>
    <xf numFmtId="3" fontId="76" fillId="0" borderId="6" xfId="0" applyNumberFormat="1" applyFont="1" applyFill="1" applyBorder="1" applyAlignment="1">
      <alignment horizontal="center" vertical="center" wrapText="1"/>
    </xf>
    <xf numFmtId="3" fontId="76" fillId="0" borderId="2" xfId="0" applyNumberFormat="1" applyFont="1" applyFill="1" applyBorder="1" applyAlignment="1">
      <alignment horizontal="center" vertical="center" wrapText="1"/>
    </xf>
    <xf numFmtId="3" fontId="76" fillId="0" borderId="14" xfId="0" applyNumberFormat="1" applyFont="1" applyFill="1" applyBorder="1" applyAlignment="1">
      <alignment horizontal="center" vertical="center" wrapText="1"/>
    </xf>
    <xf numFmtId="42" fontId="77" fillId="0" borderId="0" xfId="0" applyNumberFormat="1" applyFont="1" applyFill="1" applyBorder="1" applyAlignment="1">
      <alignment vertical="center"/>
    </xf>
    <xf numFmtId="42" fontId="76" fillId="0" borderId="3" xfId="0" applyNumberFormat="1" applyFont="1" applyFill="1" applyBorder="1" applyAlignment="1">
      <alignment vertical="center"/>
    </xf>
    <xf numFmtId="164" fontId="76" fillId="0" borderId="0" xfId="0" applyNumberFormat="1" applyFont="1" applyFill="1" applyAlignment="1">
      <alignment vertical="center"/>
    </xf>
    <xf numFmtId="164" fontId="75" fillId="0" borderId="0" xfId="10" applyNumberFormat="1" applyFont="1" applyFill="1" applyBorder="1" applyAlignment="1">
      <alignment vertical="center"/>
    </xf>
    <xf numFmtId="0" fontId="85" fillId="0" borderId="0" xfId="32600" applyFont="1" applyBorder="1" applyAlignment="1">
      <alignment vertical="center"/>
    </xf>
    <xf numFmtId="42" fontId="76" fillId="0" borderId="0" xfId="0" applyNumberFormat="1" applyFont="1" applyFill="1" applyBorder="1" applyAlignment="1">
      <alignment vertical="center"/>
    </xf>
    <xf numFmtId="164" fontId="80" fillId="0" borderId="40" xfId="10" applyNumberFormat="1" applyFont="1" applyFill="1" applyBorder="1" applyAlignment="1">
      <alignment vertical="center"/>
    </xf>
    <xf numFmtId="42" fontId="76" fillId="0" borderId="40" xfId="0" applyNumberFormat="1" applyFont="1" applyFill="1" applyBorder="1" applyAlignment="1">
      <alignment vertical="center"/>
    </xf>
    <xf numFmtId="0" fontId="74" fillId="0" borderId="0" xfId="3" applyFont="1" applyFill="1" applyAlignment="1">
      <alignment horizontal="centerContinuous"/>
    </xf>
    <xf numFmtId="0" fontId="72" fillId="0" borderId="0" xfId="3" applyFont="1" applyFill="1"/>
    <xf numFmtId="0" fontId="68" fillId="0" borderId="0" xfId="3" applyFont="1" applyFill="1" applyAlignment="1">
      <alignment horizontal="centerContinuous"/>
    </xf>
    <xf numFmtId="0" fontId="70" fillId="0" borderId="0" xfId="3" applyFont="1" applyFill="1"/>
    <xf numFmtId="0" fontId="86" fillId="0" borderId="0" xfId="3" applyFont="1" applyFill="1" applyAlignment="1">
      <alignment horizontal="center"/>
    </xf>
    <xf numFmtId="49" fontId="86" fillId="0" borderId="0" xfId="3" applyNumberFormat="1" applyFont="1" applyFill="1" applyAlignment="1">
      <alignment horizontal="left" indent="1"/>
    </xf>
    <xf numFmtId="0" fontId="76" fillId="3" borderId="0" xfId="3" applyFont="1" applyFill="1" applyBorder="1" applyAlignment="1">
      <alignment horizontal="center" wrapText="1"/>
    </xf>
    <xf numFmtId="0" fontId="77" fillId="0" borderId="0" xfId="3" applyFont="1" applyFill="1" applyAlignment="1">
      <alignment wrapText="1"/>
    </xf>
    <xf numFmtId="0" fontId="77" fillId="0" borderId="0" xfId="3" applyFont="1" applyFill="1" applyBorder="1"/>
    <xf numFmtId="49" fontId="77" fillId="0" borderId="0" xfId="3" applyNumberFormat="1" applyFont="1" applyFill="1" applyBorder="1" applyAlignment="1">
      <alignment horizontal="left" indent="1"/>
    </xf>
    <xf numFmtId="0" fontId="77" fillId="0" borderId="0" xfId="3" applyFont="1" applyFill="1"/>
    <xf numFmtId="0" fontId="75" fillId="0" borderId="0" xfId="1" quotePrefix="1" applyNumberFormat="1" applyFont="1" applyFill="1" applyBorder="1" applyAlignment="1">
      <alignment vertical="top"/>
    </xf>
    <xf numFmtId="165" fontId="75" fillId="0" borderId="0" xfId="1" applyNumberFormat="1" applyFont="1" applyFill="1" applyBorder="1" applyAlignment="1">
      <alignment vertical="top" wrapText="1"/>
    </xf>
    <xf numFmtId="166" fontId="77" fillId="0" borderId="0" xfId="2" applyNumberFormat="1" applyFont="1" applyFill="1" applyBorder="1"/>
    <xf numFmtId="49" fontId="77" fillId="0" borderId="0" xfId="2" applyNumberFormat="1" applyFont="1" applyFill="1" applyBorder="1" applyAlignment="1">
      <alignment horizontal="center"/>
    </xf>
    <xf numFmtId="43" fontId="83" fillId="0" borderId="0" xfId="1" applyFont="1" applyFill="1"/>
    <xf numFmtId="49" fontId="77" fillId="0" borderId="0" xfId="1" applyNumberFormat="1" applyFont="1" applyFill="1" applyBorder="1" applyAlignment="1">
      <alignment horizontal="center"/>
    </xf>
    <xf numFmtId="0" fontId="76" fillId="0" borderId="0" xfId="3" applyFont="1" applyFill="1"/>
    <xf numFmtId="49" fontId="75" fillId="0" borderId="0" xfId="1" quotePrefix="1" applyNumberFormat="1" applyFont="1" applyFill="1" applyBorder="1" applyAlignment="1">
      <alignment vertical="top"/>
    </xf>
    <xf numFmtId="0" fontId="76" fillId="0" borderId="3" xfId="3" applyFont="1" applyFill="1" applyBorder="1" applyAlignment="1"/>
    <xf numFmtId="0" fontId="80" fillId="0" borderId="3" xfId="3" applyFont="1" applyFill="1" applyBorder="1"/>
    <xf numFmtId="166" fontId="76" fillId="0" borderId="3" xfId="2" applyNumberFormat="1" applyFont="1" applyFill="1" applyBorder="1"/>
    <xf numFmtId="0" fontId="76" fillId="0" borderId="0" xfId="3" applyFont="1" applyFill="1" applyBorder="1"/>
    <xf numFmtId="165" fontId="87" fillId="0" borderId="0" xfId="1" applyNumberFormat="1" applyFont="1" applyFill="1" applyBorder="1"/>
    <xf numFmtId="165" fontId="88" fillId="0" borderId="0" xfId="1" applyNumberFormat="1" applyFont="1" applyFill="1" applyBorder="1" applyAlignment="1">
      <alignment horizontal="center"/>
    </xf>
    <xf numFmtId="165" fontId="89" fillId="0" borderId="0" xfId="1" applyNumberFormat="1" applyFont="1" applyFill="1" applyBorder="1"/>
    <xf numFmtId="49" fontId="87" fillId="0" borderId="0" xfId="1" applyNumberFormat="1" applyFont="1" applyFill="1" applyBorder="1" applyAlignment="1">
      <alignment horizontal="center"/>
    </xf>
    <xf numFmtId="43" fontId="87" fillId="0" borderId="0" xfId="1" applyFont="1" applyFill="1" applyBorder="1" applyAlignment="1">
      <alignment horizontal="center"/>
    </xf>
    <xf numFmtId="165" fontId="87" fillId="0" borderId="0" xfId="1" applyNumberFormat="1" applyFont="1" applyFill="1"/>
    <xf numFmtId="0" fontId="76" fillId="0" borderId="40" xfId="3" applyFont="1" applyFill="1" applyBorder="1"/>
    <xf numFmtId="0" fontId="80" fillId="0" borderId="40" xfId="3" applyFont="1" applyFill="1" applyBorder="1"/>
    <xf numFmtId="166" fontId="76" fillId="0" borderId="40" xfId="2" applyNumberFormat="1" applyFont="1" applyFill="1" applyBorder="1"/>
    <xf numFmtId="0" fontId="82" fillId="0" borderId="0" xfId="3" applyFont="1" applyFill="1" applyBorder="1"/>
    <xf numFmtId="0" fontId="80" fillId="0" borderId="0" xfId="3" applyFont="1" applyFill="1" applyBorder="1"/>
    <xf numFmtId="166" fontId="76" fillId="0" borderId="0" xfId="2" applyNumberFormat="1" applyFont="1" applyFill="1" applyBorder="1"/>
    <xf numFmtId="49" fontId="76" fillId="0" borderId="0" xfId="2" applyNumberFormat="1" applyFont="1" applyFill="1" applyBorder="1" applyAlignment="1">
      <alignment horizontal="center"/>
    </xf>
    <xf numFmtId="43" fontId="76" fillId="0" borderId="0" xfId="1" applyFont="1" applyFill="1" applyBorder="1" applyAlignment="1">
      <alignment horizontal="center"/>
    </xf>
    <xf numFmtId="0" fontId="80" fillId="0" borderId="0" xfId="3" applyFont="1" applyFill="1"/>
    <xf numFmtId="0" fontId="75" fillId="0" borderId="0" xfId="3" applyFont="1" applyFill="1" applyBorder="1" applyAlignment="1">
      <alignment horizontal="left" indent="1"/>
    </xf>
    <xf numFmtId="0" fontId="75" fillId="0" borderId="0" xfId="3" applyFont="1" applyFill="1" applyBorder="1"/>
    <xf numFmtId="0" fontId="75" fillId="0" borderId="0" xfId="3" applyFont="1" applyFill="1"/>
    <xf numFmtId="0" fontId="80" fillId="0" borderId="0" xfId="3" applyFont="1" applyFill="1" applyBorder="1" applyAlignment="1">
      <alignment horizontal="left" indent="1"/>
    </xf>
    <xf numFmtId="166" fontId="75" fillId="0" borderId="0" xfId="2" applyNumberFormat="1" applyFont="1" applyFill="1" applyBorder="1"/>
    <xf numFmtId="49" fontId="75" fillId="0" borderId="0" xfId="2" applyNumberFormat="1" applyFont="1" applyFill="1" applyBorder="1" applyAlignment="1">
      <alignment horizontal="center"/>
    </xf>
    <xf numFmtId="0" fontId="77" fillId="0" borderId="0" xfId="3" applyFont="1" applyFill="1" applyBorder="1" applyAlignment="1">
      <alignment horizontal="left" indent="1"/>
    </xf>
    <xf numFmtId="165" fontId="77" fillId="0" borderId="0" xfId="1" applyNumberFormat="1" applyFont="1" applyFill="1" applyBorder="1"/>
    <xf numFmtId="166" fontId="83" fillId="0" borderId="0" xfId="3" applyNumberFormat="1" applyFont="1" applyFill="1" applyBorder="1"/>
    <xf numFmtId="0" fontId="75" fillId="0" borderId="0" xfId="3" applyNumberFormat="1" applyFont="1" applyFill="1" applyAlignment="1">
      <alignment horizontal="left"/>
    </xf>
    <xf numFmtId="49" fontId="75" fillId="0" borderId="0" xfId="3" applyNumberFormat="1" applyFont="1" applyFill="1" applyAlignment="1">
      <alignment wrapText="1"/>
    </xf>
    <xf numFmtId="43" fontId="75" fillId="0" borderId="0" xfId="1" applyFont="1" applyFill="1" applyAlignment="1">
      <alignment wrapText="1"/>
    </xf>
    <xf numFmtId="0" fontId="69" fillId="0" borderId="0" xfId="0" applyFont="1"/>
    <xf numFmtId="49" fontId="75" fillId="0" borderId="0" xfId="3" applyNumberFormat="1" applyFont="1" applyFill="1" applyAlignment="1">
      <alignment horizontal="left" wrapText="1"/>
    </xf>
    <xf numFmtId="49" fontId="77" fillId="0" borderId="0" xfId="3" applyNumberFormat="1" applyFont="1" applyFill="1" applyAlignment="1">
      <alignment horizontal="left" indent="1"/>
    </xf>
    <xf numFmtId="49" fontId="75" fillId="0" borderId="0" xfId="3" applyNumberFormat="1" applyFont="1" applyFill="1"/>
    <xf numFmtId="165" fontId="77" fillId="0" borderId="0" xfId="3" applyNumberFormat="1" applyFont="1" applyFill="1"/>
    <xf numFmtId="49" fontId="77" fillId="0" borderId="0" xfId="3" applyNumberFormat="1" applyFont="1" applyFill="1"/>
    <xf numFmtId="0" fontId="23" fillId="0" borderId="0" xfId="3" applyFont="1" applyFill="1"/>
    <xf numFmtId="49" fontId="23" fillId="0" borderId="0" xfId="3" applyNumberFormat="1" applyFont="1" applyFill="1" applyAlignment="1">
      <alignment horizontal="left" indent="1"/>
    </xf>
    <xf numFmtId="0" fontId="68" fillId="0" borderId="0" xfId="0" applyFont="1" applyFill="1" applyBorder="1" applyAlignment="1">
      <alignment horizontal="center"/>
    </xf>
    <xf numFmtId="0" fontId="70" fillId="0" borderId="0" xfId="0" applyFont="1" applyFill="1" applyBorder="1"/>
    <xf numFmtId="0" fontId="91" fillId="0" borderId="0" xfId="0" applyFont="1" applyFill="1" applyBorder="1" applyAlignment="1">
      <alignment horizontal="center"/>
    </xf>
    <xf numFmtId="0" fontId="76" fillId="28" borderId="3" xfId="0" applyFont="1" applyFill="1" applyBorder="1" applyAlignment="1">
      <alignment horizontal="center" wrapText="1"/>
    </xf>
    <xf numFmtId="0" fontId="76" fillId="28" borderId="5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wrapText="1"/>
    </xf>
    <xf numFmtId="0" fontId="77" fillId="0" borderId="6" xfId="0" applyFont="1" applyFill="1" applyBorder="1"/>
    <xf numFmtId="0" fontId="77" fillId="0" borderId="2" xfId="0" applyFont="1" applyFill="1" applyBorder="1"/>
    <xf numFmtId="0" fontId="77" fillId="0" borderId="6" xfId="0" applyFont="1" applyFill="1" applyBorder="1" applyAlignment="1">
      <alignment shrinkToFit="1"/>
    </xf>
    <xf numFmtId="0" fontId="77" fillId="0" borderId="2" xfId="0" applyFont="1" applyFill="1" applyBorder="1" applyAlignment="1">
      <alignment shrinkToFit="1"/>
    </xf>
    <xf numFmtId="165" fontId="77" fillId="0" borderId="6" xfId="13" applyNumberFormat="1" applyFont="1" applyFill="1" applyBorder="1"/>
    <xf numFmtId="3" fontId="77" fillId="0" borderId="0" xfId="0" applyNumberFormat="1" applyFont="1" applyFill="1" applyBorder="1"/>
    <xf numFmtId="0" fontId="76" fillId="0" borderId="0" xfId="0" applyFont="1" applyFill="1" applyBorder="1"/>
    <xf numFmtId="3" fontId="76" fillId="0" borderId="0" xfId="0" applyNumberFormat="1" applyFont="1" applyFill="1" applyBorder="1"/>
    <xf numFmtId="39" fontId="77" fillId="0" borderId="6" xfId="13" applyNumberFormat="1" applyFont="1" applyFill="1" applyBorder="1" applyAlignment="1">
      <alignment horizontal="right"/>
    </xf>
    <xf numFmtId="167" fontId="77" fillId="0" borderId="6" xfId="13" applyNumberFormat="1" applyFont="1" applyFill="1" applyBorder="1" applyAlignment="1">
      <alignment horizontal="center"/>
    </xf>
    <xf numFmtId="167" fontId="77" fillId="0" borderId="6" xfId="13" applyNumberFormat="1" applyFont="1" applyFill="1" applyBorder="1"/>
    <xf numFmtId="169" fontId="77" fillId="0" borderId="6" xfId="13" applyNumberFormat="1" applyFont="1" applyFill="1" applyBorder="1"/>
    <xf numFmtId="165" fontId="77" fillId="0" borderId="6" xfId="13" applyNumberFormat="1" applyFont="1" applyFill="1" applyBorder="1" applyAlignment="1">
      <alignment horizontal="center"/>
    </xf>
    <xf numFmtId="165" fontId="77" fillId="0" borderId="6" xfId="13" applyNumberFormat="1" applyFont="1" applyFill="1" applyBorder="1" applyAlignment="1">
      <alignment horizontal="right"/>
    </xf>
    <xf numFmtId="0" fontId="77" fillId="0" borderId="24" xfId="0" applyFont="1" applyFill="1" applyBorder="1" applyAlignment="1">
      <alignment shrinkToFit="1"/>
    </xf>
    <xf numFmtId="0" fontId="77" fillId="0" borderId="12" xfId="0" applyFont="1" applyFill="1" applyBorder="1" applyAlignment="1">
      <alignment shrinkToFit="1"/>
    </xf>
    <xf numFmtId="165" fontId="77" fillId="0" borderId="24" xfId="13" applyNumberFormat="1" applyFont="1" applyFill="1" applyBorder="1"/>
    <xf numFmtId="0" fontId="75" fillId="0" borderId="0" xfId="0" applyFont="1" applyFill="1" applyBorder="1"/>
    <xf numFmtId="166" fontId="76" fillId="0" borderId="0" xfId="14" applyNumberFormat="1" applyFont="1" applyFill="1" applyBorder="1"/>
    <xf numFmtId="0" fontId="75" fillId="0" borderId="0" xfId="0" applyFont="1" applyFill="1" applyBorder="1" applyAlignment="1">
      <alignment horizontal="right"/>
    </xf>
    <xf numFmtId="0" fontId="69" fillId="0" borderId="0" xfId="0" applyFont="1" applyFill="1" applyBorder="1"/>
    <xf numFmtId="0" fontId="7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3" fontId="58" fillId="3" borderId="9" xfId="0" applyNumberFormat="1" applyFont="1" applyFill="1" applyBorder="1" applyAlignment="1">
      <alignment horizontal="center"/>
    </xf>
    <xf numFmtId="3" fontId="58" fillId="3" borderId="11" xfId="0" applyNumberFormat="1" applyFont="1" applyFill="1" applyBorder="1" applyAlignment="1">
      <alignment horizontal="center"/>
    </xf>
    <xf numFmtId="3" fontId="58" fillId="3" borderId="8" xfId="0" applyNumberFormat="1" applyFont="1" applyFill="1" applyBorder="1" applyAlignment="1">
      <alignment horizontal="center"/>
    </xf>
    <xf numFmtId="3" fontId="58" fillId="3" borderId="3" xfId="0" applyNumberFormat="1" applyFont="1" applyFill="1" applyBorder="1" applyAlignment="1">
      <alignment horizontal="center"/>
    </xf>
    <xf numFmtId="0" fontId="76" fillId="0" borderId="69" xfId="4300" applyFont="1" applyFill="1" applyBorder="1" applyAlignment="1">
      <alignment horizontal="center"/>
    </xf>
    <xf numFmtId="0" fontId="76" fillId="0" borderId="70" xfId="4300" applyFont="1" applyFill="1" applyBorder="1" applyAlignment="1">
      <alignment horizontal="center"/>
    </xf>
    <xf numFmtId="0" fontId="76" fillId="0" borderId="71" xfId="4300" applyFont="1" applyFill="1" applyBorder="1" applyAlignment="1">
      <alignment horizontal="center" vertical="center"/>
    </xf>
    <xf numFmtId="0" fontId="76" fillId="0" borderId="72" xfId="4300" applyFont="1" applyFill="1" applyBorder="1" applyAlignment="1">
      <alignment horizontal="center" vertical="center"/>
    </xf>
    <xf numFmtId="0" fontId="68" fillId="0" borderId="0" xfId="12" applyFont="1" applyFill="1" applyAlignment="1">
      <alignment horizontal="center"/>
    </xf>
    <xf numFmtId="0" fontId="68" fillId="0" borderId="0" xfId="12" applyFont="1" applyFill="1" applyBorder="1" applyAlignment="1">
      <alignment horizontal="center"/>
    </xf>
    <xf numFmtId="0" fontId="76" fillId="0" borderId="5" xfId="10" applyFont="1" applyFill="1" applyBorder="1" applyAlignment="1">
      <alignment horizontal="right" vertical="center"/>
    </xf>
    <xf numFmtId="0" fontId="76" fillId="0" borderId="10" xfId="10" applyFont="1" applyFill="1" applyBorder="1" applyAlignment="1">
      <alignment horizontal="right" vertical="center"/>
    </xf>
    <xf numFmtId="0" fontId="77" fillId="5" borderId="9" xfId="0" applyFont="1" applyFill="1" applyBorder="1" applyAlignment="1">
      <alignment horizontal="center"/>
    </xf>
    <xf numFmtId="0" fontId="77" fillId="5" borderId="11" xfId="0" applyFont="1" applyFill="1" applyBorder="1" applyAlignment="1">
      <alignment horizontal="center"/>
    </xf>
    <xf numFmtId="0" fontId="76" fillId="5" borderId="5" xfId="0" applyFont="1" applyFill="1" applyBorder="1" applyAlignment="1">
      <alignment horizontal="center"/>
    </xf>
    <xf numFmtId="0" fontId="76" fillId="5" borderId="13" xfId="0" applyFont="1" applyFill="1" applyBorder="1" applyAlignment="1">
      <alignment horizontal="center"/>
    </xf>
    <xf numFmtId="0" fontId="71" fillId="5" borderId="13" xfId="0" applyFont="1" applyFill="1" applyBorder="1" applyAlignment="1">
      <alignment horizontal="center"/>
    </xf>
    <xf numFmtId="0" fontId="80" fillId="0" borderId="5" xfId="10" applyFont="1" applyFill="1" applyBorder="1" applyAlignment="1">
      <alignment horizontal="right" vertical="center"/>
    </xf>
    <xf numFmtId="0" fontId="80" fillId="0" borderId="10" xfId="10" applyFont="1" applyFill="1" applyBorder="1" applyAlignment="1">
      <alignment horizontal="right" vertical="center"/>
    </xf>
    <xf numFmtId="0" fontId="80" fillId="0" borderId="0" xfId="3" applyFont="1" applyFill="1" applyBorder="1" applyAlignment="1">
      <alignment horizontal="left"/>
    </xf>
    <xf numFmtId="0" fontId="75" fillId="0" borderId="0" xfId="0" applyFont="1" applyBorder="1"/>
    <xf numFmtId="0" fontId="21" fillId="0" borderId="0" xfId="0" applyFont="1" applyFill="1" applyBorder="1" applyAlignment="1">
      <alignment horizontal="center"/>
    </xf>
    <xf numFmtId="0" fontId="57" fillId="0" borderId="0" xfId="3" applyFont="1" applyFill="1" applyAlignment="1">
      <alignment horizontal="center"/>
    </xf>
    <xf numFmtId="0" fontId="21" fillId="0" borderId="0" xfId="3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41" fontId="74" fillId="0" borderId="0" xfId="50939" applyNumberFormat="1" applyFont="1" applyAlignment="1">
      <alignment horizontal="center"/>
    </xf>
    <xf numFmtId="41" fontId="69" fillId="0" borderId="0" xfId="4300" applyNumberFormat="1" applyFont="1" applyAlignment="1"/>
    <xf numFmtId="41" fontId="69" fillId="33" borderId="9" xfId="4300" applyNumberFormat="1" applyFont="1" applyFill="1" applyBorder="1" applyAlignment="1">
      <alignment horizontal="left"/>
    </xf>
    <xf numFmtId="41" fontId="69" fillId="33" borderId="8" xfId="4300" applyNumberFormat="1" applyFont="1" applyFill="1" applyBorder="1" applyAlignment="1">
      <alignment horizontal="left"/>
    </xf>
    <xf numFmtId="41" fontId="69" fillId="33" borderId="0" xfId="4300" quotePrefix="1" applyNumberFormat="1" applyFont="1" applyFill="1" applyBorder="1" applyAlignment="1"/>
    <xf numFmtId="41" fontId="68" fillId="0" borderId="0" xfId="50939" applyNumberFormat="1" applyFont="1" applyAlignment="1">
      <alignment horizontal="center"/>
    </xf>
    <xf numFmtId="41" fontId="69" fillId="33" borderId="2" xfId="4300" applyNumberFormat="1" applyFont="1" applyFill="1" applyBorder="1" applyAlignment="1">
      <alignment horizontal="left"/>
    </xf>
    <xf numFmtId="41" fontId="69" fillId="33" borderId="14" xfId="4300" applyNumberFormat="1" applyFont="1" applyFill="1" applyBorder="1" applyAlignment="1">
      <alignment horizontal="left"/>
    </xf>
    <xf numFmtId="171" fontId="68" fillId="0" borderId="0" xfId="50939" quotePrefix="1" applyNumberFormat="1" applyFont="1" applyAlignment="1">
      <alignment horizontal="center"/>
    </xf>
    <xf numFmtId="41" fontId="69" fillId="0" borderId="0" xfId="50939" applyNumberFormat="1" applyFont="1" applyAlignment="1"/>
    <xf numFmtId="14" fontId="69" fillId="33" borderId="0" xfId="4300" quotePrefix="1" applyNumberFormat="1" applyFont="1" applyFill="1" applyBorder="1" applyAlignment="1"/>
    <xf numFmtId="41" fontId="70" fillId="0" borderId="0" xfId="50939" applyNumberFormat="1" applyFont="1" applyAlignment="1"/>
    <xf numFmtId="41" fontId="69" fillId="0" borderId="0" xfId="4300" applyNumberFormat="1" applyFont="1"/>
    <xf numFmtId="41" fontId="69" fillId="33" borderId="0" xfId="4300" quotePrefix="1" applyNumberFormat="1" applyFont="1" applyFill="1" applyBorder="1"/>
    <xf numFmtId="41" fontId="68" fillId="0" borderId="0" xfId="50939" applyNumberFormat="1" applyFont="1" applyAlignment="1">
      <alignment horizontal="center"/>
    </xf>
    <xf numFmtId="41" fontId="68" fillId="0" borderId="73" xfId="4300" quotePrefix="1" applyNumberFormat="1" applyFont="1" applyBorder="1" applyAlignment="1">
      <alignment horizontal="center"/>
    </xf>
    <xf numFmtId="41" fontId="68" fillId="0" borderId="1" xfId="4300" quotePrefix="1" applyNumberFormat="1" applyFont="1" applyBorder="1" applyAlignment="1">
      <alignment horizontal="center"/>
    </xf>
    <xf numFmtId="41" fontId="68" fillId="0" borderId="73" xfId="50939" quotePrefix="1" applyNumberFormat="1" applyFont="1" applyBorder="1" applyAlignment="1">
      <alignment horizontal="center"/>
    </xf>
    <xf numFmtId="41" fontId="70" fillId="0" borderId="0" xfId="1" applyNumberFormat="1" applyFont="1" applyAlignment="1"/>
    <xf numFmtId="41" fontId="68" fillId="0" borderId="1" xfId="50939" quotePrefix="1" applyNumberFormat="1" applyFont="1" applyBorder="1" applyAlignment="1">
      <alignment horizontal="left"/>
    </xf>
    <xf numFmtId="41" fontId="68" fillId="0" borderId="0" xfId="1" applyNumberFormat="1" applyFont="1"/>
    <xf numFmtId="41" fontId="68" fillId="0" borderId="0" xfId="1" applyNumberFormat="1" applyFont="1" applyBorder="1" applyAlignment="1"/>
    <xf numFmtId="41" fontId="69" fillId="0" borderId="0" xfId="4300" quotePrefix="1" applyNumberFormat="1" applyFont="1" applyBorder="1"/>
    <xf numFmtId="41" fontId="69" fillId="33" borderId="12" xfId="4300" applyNumberFormat="1" applyFont="1" applyFill="1" applyBorder="1" applyAlignment="1">
      <alignment horizontal="left"/>
    </xf>
    <xf numFmtId="41" fontId="69" fillId="0" borderId="35" xfId="4300" applyNumberFormat="1" applyFont="1" applyBorder="1"/>
    <xf numFmtId="41" fontId="69" fillId="0" borderId="0" xfId="4300" applyNumberFormat="1" applyFont="1" applyBorder="1"/>
    <xf numFmtId="41" fontId="68" fillId="0" borderId="0" xfId="50939" applyNumberFormat="1" applyFont="1" applyAlignment="1"/>
    <xf numFmtId="41" fontId="70" fillId="0" borderId="0" xfId="50939" applyNumberFormat="1" applyFont="1" applyAlignment="1">
      <alignment horizontal="left"/>
    </xf>
    <xf numFmtId="41" fontId="70" fillId="0" borderId="0" xfId="1" applyNumberFormat="1" applyFont="1"/>
    <xf numFmtId="43" fontId="70" fillId="0" borderId="0" xfId="1" applyFont="1" applyAlignment="1"/>
    <xf numFmtId="41" fontId="68" fillId="0" borderId="0" xfId="50939" applyNumberFormat="1" applyFont="1" applyAlignment="1">
      <alignment horizontal="left"/>
    </xf>
    <xf numFmtId="41" fontId="68" fillId="0" borderId="13" xfId="1" applyNumberFormat="1" applyFont="1" applyBorder="1" applyAlignment="1"/>
    <xf numFmtId="41" fontId="70" fillId="0" borderId="0" xfId="50940" applyNumberFormat="1" applyFont="1" applyAlignment="1"/>
    <xf numFmtId="41" fontId="68" fillId="0" borderId="74" xfId="1" applyNumberFormat="1" applyFont="1" applyBorder="1" applyAlignment="1"/>
    <xf numFmtId="41" fontId="70" fillId="0" borderId="0" xfId="4300" applyNumberFormat="1" applyFont="1"/>
    <xf numFmtId="41" fontId="74" fillId="0" borderId="0" xfId="50940" applyNumberFormat="1" applyFont="1" applyAlignment="1">
      <alignment horizontal="center"/>
    </xf>
    <xf numFmtId="41" fontId="92" fillId="0" borderId="0" xfId="4300" applyNumberFormat="1" applyFont="1" applyAlignment="1">
      <alignment horizontal="center"/>
    </xf>
    <xf numFmtId="41" fontId="18" fillId="0" borderId="0" xfId="4300" applyNumberFormat="1" applyAlignment="1"/>
    <xf numFmtId="41" fontId="18" fillId="33" borderId="9" xfId="4300" applyNumberFormat="1" applyFill="1" applyBorder="1" applyAlignment="1">
      <alignment horizontal="left"/>
    </xf>
    <xf numFmtId="41" fontId="18" fillId="33" borderId="8" xfId="4300" applyNumberFormat="1" applyFill="1" applyBorder="1" applyAlignment="1">
      <alignment horizontal="left"/>
    </xf>
    <xf numFmtId="41" fontId="18" fillId="33" borderId="0" xfId="4300" quotePrefix="1" applyNumberFormat="1" applyFill="1" applyBorder="1" applyAlignment="1"/>
    <xf numFmtId="41" fontId="68" fillId="0" borderId="0" xfId="50940" applyNumberFormat="1" applyFont="1" applyAlignment="1">
      <alignment horizontal="center"/>
    </xf>
    <xf numFmtId="41" fontId="69" fillId="0" borderId="0" xfId="4300" applyNumberFormat="1" applyFont="1" applyAlignment="1">
      <alignment horizontal="center"/>
    </xf>
    <xf numFmtId="41" fontId="18" fillId="33" borderId="2" xfId="4300" applyNumberFormat="1" applyFill="1" applyBorder="1" applyAlignment="1">
      <alignment horizontal="left"/>
    </xf>
    <xf numFmtId="41" fontId="18" fillId="33" borderId="14" xfId="4300" applyNumberFormat="1" applyFill="1" applyBorder="1" applyAlignment="1">
      <alignment horizontal="left"/>
    </xf>
    <xf numFmtId="171" fontId="68" fillId="0" borderId="0" xfId="50940" quotePrefix="1" applyNumberFormat="1" applyFont="1" applyAlignment="1">
      <alignment horizontal="center"/>
    </xf>
    <xf numFmtId="41" fontId="69" fillId="0" borderId="0" xfId="50940" applyNumberFormat="1" applyFont="1" applyAlignment="1"/>
    <xf numFmtId="14" fontId="18" fillId="33" borderId="0" xfId="4300" quotePrefix="1" applyNumberFormat="1" applyFill="1" applyBorder="1" applyAlignment="1"/>
    <xf numFmtId="41" fontId="18" fillId="0" borderId="0" xfId="4300" applyNumberFormat="1"/>
    <xf numFmtId="41" fontId="68" fillId="0" borderId="0" xfId="50940" applyNumberFormat="1" applyFont="1" applyAlignment="1">
      <alignment horizontal="center"/>
    </xf>
    <xf numFmtId="41" fontId="68" fillId="0" borderId="73" xfId="50940" quotePrefix="1" applyNumberFormat="1" applyFont="1" applyBorder="1" applyAlignment="1">
      <alignment horizontal="center"/>
    </xf>
    <xf numFmtId="41" fontId="68" fillId="0" borderId="1" xfId="50940" quotePrefix="1" applyNumberFormat="1" applyFont="1" applyBorder="1" applyAlignment="1">
      <alignment horizontal="left"/>
    </xf>
    <xf numFmtId="41" fontId="68" fillId="0" borderId="0" xfId="50940" applyNumberFormat="1" applyFont="1" applyFill="1" applyBorder="1" applyAlignment="1"/>
    <xf numFmtId="41" fontId="68" fillId="0" borderId="0" xfId="50940" applyNumberFormat="1" applyFont="1" applyBorder="1" applyAlignment="1"/>
    <xf numFmtId="41" fontId="68" fillId="0" borderId="0" xfId="4300" applyNumberFormat="1" applyFont="1"/>
    <xf numFmtId="41" fontId="18" fillId="33" borderId="12" xfId="4300" applyNumberFormat="1" applyFill="1" applyBorder="1" applyAlignment="1">
      <alignment horizontal="left"/>
    </xf>
    <xf numFmtId="41" fontId="18" fillId="0" borderId="35" xfId="4300" applyNumberFormat="1" applyBorder="1"/>
    <xf numFmtId="41" fontId="70" fillId="0" borderId="0" xfId="50940" applyNumberFormat="1" applyFont="1" applyFill="1" applyAlignment="1"/>
    <xf numFmtId="41" fontId="68" fillId="0" borderId="0" xfId="50940" applyNumberFormat="1" applyFont="1" applyAlignment="1"/>
    <xf numFmtId="41" fontId="68" fillId="0" borderId="13" xfId="50940" applyNumberFormat="1" applyFont="1" applyBorder="1" applyAlignment="1"/>
    <xf numFmtId="43" fontId="0" fillId="0" borderId="0" xfId="1" applyFont="1"/>
    <xf numFmtId="41" fontId="70" fillId="0" borderId="0" xfId="4300" applyNumberFormat="1" applyFont="1" applyAlignment="1">
      <alignment horizontal="left"/>
    </xf>
    <xf numFmtId="41" fontId="70" fillId="0" borderId="0" xfId="4300" applyNumberFormat="1" applyFont="1" applyAlignment="1"/>
    <xf numFmtId="41" fontId="68" fillId="0" borderId="74" xfId="50940" applyNumberFormat="1" applyFont="1" applyBorder="1" applyAlignment="1"/>
    <xf numFmtId="41" fontId="26" fillId="0" borderId="0" xfId="4300" applyNumberFormat="1" applyFont="1"/>
    <xf numFmtId="171" fontId="69" fillId="0" borderId="0" xfId="4300" applyNumberFormat="1" applyFont="1" applyAlignment="1">
      <alignment horizontal="center"/>
    </xf>
    <xf numFmtId="41" fontId="70" fillId="0" borderId="0" xfId="4300" quotePrefix="1" applyNumberFormat="1" applyFont="1" applyAlignment="1">
      <alignment horizontal="center"/>
    </xf>
    <xf numFmtId="41" fontId="70" fillId="0" borderId="0" xfId="4300" applyNumberFormat="1" applyFont="1" applyFill="1" applyAlignment="1">
      <alignment horizontal="left"/>
    </xf>
    <xf numFmtId="165" fontId="70" fillId="0" borderId="0" xfId="1" applyNumberFormat="1" applyFont="1" applyAlignment="1"/>
    <xf numFmtId="41" fontId="70" fillId="0" borderId="0" xfId="4300" quotePrefix="1" applyNumberFormat="1" applyFont="1" applyAlignment="1">
      <alignment horizontal="left"/>
    </xf>
    <xf numFmtId="41" fontId="70" fillId="34" borderId="13" xfId="4300" applyNumberFormat="1" applyFont="1" applyFill="1" applyBorder="1"/>
    <xf numFmtId="41" fontId="70" fillId="34" borderId="39" xfId="4300" applyNumberFormat="1" applyFont="1" applyFill="1" applyBorder="1"/>
    <xf numFmtId="0" fontId="74" fillId="0" borderId="0" xfId="50940" applyFont="1" applyAlignment="1">
      <alignment horizontal="center"/>
    </xf>
    <xf numFmtId="0" fontId="92" fillId="0" borderId="0" xfId="4300" applyFont="1" applyAlignment="1">
      <alignment horizontal="center"/>
    </xf>
    <xf numFmtId="0" fontId="69" fillId="0" borderId="0" xfId="4300" applyFont="1" applyAlignment="1"/>
    <xf numFmtId="43" fontId="69" fillId="0" borderId="0" xfId="1" applyFont="1" applyAlignment="1"/>
    <xf numFmtId="0" fontId="69" fillId="33" borderId="9" xfId="4300" applyFont="1" applyFill="1" applyBorder="1" applyAlignment="1">
      <alignment horizontal="left"/>
    </xf>
    <xf numFmtId="0" fontId="69" fillId="33" borderId="8" xfId="4300" applyFont="1" applyFill="1" applyBorder="1" applyAlignment="1">
      <alignment horizontal="left"/>
    </xf>
    <xf numFmtId="0" fontId="69" fillId="33" borderId="0" xfId="4300" quotePrefix="1" applyFont="1" applyFill="1" applyBorder="1" applyAlignment="1"/>
    <xf numFmtId="0" fontId="68" fillId="0" borderId="0" xfId="50940" applyFont="1" applyAlignment="1">
      <alignment horizontal="center"/>
    </xf>
    <xf numFmtId="0" fontId="69" fillId="0" borderId="0" xfId="4300" applyFont="1" applyAlignment="1">
      <alignment horizontal="center"/>
    </xf>
    <xf numFmtId="0" fontId="69" fillId="33" borderId="2" xfId="4300" applyFont="1" applyFill="1" applyBorder="1" applyAlignment="1">
      <alignment horizontal="left"/>
    </xf>
    <xf numFmtId="0" fontId="69" fillId="33" borderId="14" xfId="4300" applyFont="1" applyFill="1" applyBorder="1" applyAlignment="1">
      <alignment horizontal="left"/>
    </xf>
    <xf numFmtId="15" fontId="69" fillId="0" borderId="0" xfId="50940" applyNumberFormat="1" applyFont="1" applyAlignment="1"/>
    <xf numFmtId="41" fontId="69" fillId="0" borderId="0" xfId="16" applyNumberFormat="1" applyFont="1" applyAlignment="1"/>
    <xf numFmtId="0" fontId="69" fillId="0" borderId="0" xfId="50940" applyFont="1" applyAlignment="1"/>
    <xf numFmtId="41" fontId="69" fillId="0" borderId="0" xfId="16" applyNumberFormat="1" applyFont="1"/>
    <xf numFmtId="0" fontId="69" fillId="0" borderId="0" xfId="4300" applyFont="1"/>
    <xf numFmtId="43" fontId="69" fillId="0" borderId="0" xfId="1" applyFont="1"/>
    <xf numFmtId="0" fontId="70" fillId="0" borderId="0" xfId="50940" applyFont="1" applyAlignment="1"/>
    <xf numFmtId="172" fontId="70" fillId="0" borderId="0" xfId="50940" applyNumberFormat="1" applyFont="1" applyAlignment="1"/>
    <xf numFmtId="172" fontId="69" fillId="0" borderId="0" xfId="4300" applyNumberFormat="1" applyFont="1"/>
    <xf numFmtId="172" fontId="69" fillId="33" borderId="2" xfId="4300" applyNumberFormat="1" applyFont="1" applyFill="1" applyBorder="1" applyAlignment="1">
      <alignment horizontal="left"/>
    </xf>
    <xf numFmtId="41" fontId="70" fillId="0" borderId="0" xfId="16" applyNumberFormat="1" applyFont="1"/>
    <xf numFmtId="41" fontId="70" fillId="0" borderId="0" xfId="16" quotePrefix="1" applyNumberFormat="1" applyFont="1" applyAlignment="1">
      <alignment horizontal="center"/>
    </xf>
    <xf numFmtId="0" fontId="68" fillId="0" borderId="1" xfId="50940" quotePrefix="1" applyFont="1" applyBorder="1" applyAlignment="1">
      <alignment horizontal="left"/>
    </xf>
    <xf numFmtId="0" fontId="69" fillId="33" borderId="12" xfId="4300" applyFont="1" applyFill="1" applyBorder="1" applyAlignment="1">
      <alignment horizontal="left"/>
    </xf>
    <xf numFmtId="0" fontId="69" fillId="0" borderId="35" xfId="4300" applyFont="1" applyBorder="1"/>
    <xf numFmtId="0" fontId="70" fillId="0" borderId="0" xfId="50940" applyFont="1" applyAlignment="1">
      <alignment horizontal="left"/>
    </xf>
    <xf numFmtId="165" fontId="70" fillId="0" borderId="0" xfId="2234" applyNumberFormat="1" applyFont="1" applyAlignment="1"/>
    <xf numFmtId="165" fontId="69" fillId="0" borderId="0" xfId="4300" applyNumberFormat="1" applyFont="1"/>
    <xf numFmtId="0" fontId="70" fillId="0" borderId="0" xfId="4300" applyFont="1" applyBorder="1"/>
    <xf numFmtId="38" fontId="70" fillId="0" borderId="0" xfId="50940" applyNumberFormat="1" applyFont="1" applyAlignment="1"/>
    <xf numFmtId="41" fontId="70" fillId="0" borderId="0" xfId="16" applyNumberFormat="1" applyFont="1" applyAlignment="1"/>
    <xf numFmtId="0" fontId="68" fillId="0" borderId="0" xfId="50940" applyFont="1" applyAlignment="1"/>
    <xf numFmtId="0" fontId="70" fillId="0" borderId="0" xfId="4300" applyFont="1"/>
    <xf numFmtId="8" fontId="70" fillId="0" borderId="0" xfId="4300" applyNumberFormat="1" applyFont="1"/>
    <xf numFmtId="8" fontId="69" fillId="0" borderId="0" xfId="4300" applyNumberFormat="1" applyFont="1"/>
    <xf numFmtId="0" fontId="70" fillId="0" borderId="0" xfId="50940" applyFont="1" applyFill="1" applyAlignment="1"/>
    <xf numFmtId="165" fontId="70" fillId="0" borderId="0" xfId="1" applyNumberFormat="1" applyFont="1" applyFill="1" applyAlignment="1"/>
    <xf numFmtId="165" fontId="70" fillId="0" borderId="0" xfId="2234" applyNumberFormat="1" applyFont="1" applyFill="1" applyAlignment="1"/>
    <xf numFmtId="0" fontId="69" fillId="0" borderId="0" xfId="4300" applyFont="1" applyFill="1"/>
    <xf numFmtId="43" fontId="69" fillId="0" borderId="0" xfId="1" applyFont="1" applyFill="1"/>
    <xf numFmtId="0" fontId="18" fillId="0" borderId="0" xfId="4300" applyAlignment="1"/>
    <xf numFmtId="0" fontId="18" fillId="33" borderId="9" xfId="4300" applyFill="1" applyBorder="1" applyAlignment="1">
      <alignment horizontal="left"/>
    </xf>
    <xf numFmtId="0" fontId="18" fillId="33" borderId="8" xfId="4300" applyFill="1" applyBorder="1" applyAlignment="1">
      <alignment horizontal="left"/>
    </xf>
    <xf numFmtId="0" fontId="18" fillId="33" borderId="0" xfId="4300" quotePrefix="1" applyFill="1" applyBorder="1" applyAlignment="1"/>
    <xf numFmtId="0" fontId="18" fillId="33" borderId="2" xfId="4300" applyFill="1" applyBorder="1" applyAlignment="1">
      <alignment horizontal="left"/>
    </xf>
    <xf numFmtId="0" fontId="18" fillId="33" borderId="14" xfId="4300" applyFill="1" applyBorder="1" applyAlignment="1">
      <alignment horizontal="left"/>
    </xf>
    <xf numFmtId="14" fontId="18" fillId="33" borderId="0" xfId="4300" quotePrefix="1" applyNumberFormat="1" applyFont="1" applyFill="1" applyBorder="1" applyAlignment="1"/>
    <xf numFmtId="0" fontId="18" fillId="0" borderId="0" xfId="4300"/>
    <xf numFmtId="41" fontId="18" fillId="33" borderId="0" xfId="4300" quotePrefix="1" applyNumberFormat="1" applyFont="1" applyFill="1" applyBorder="1" applyAlignment="1"/>
    <xf numFmtId="172" fontId="18" fillId="0" borderId="0" xfId="4300" applyNumberFormat="1"/>
    <xf numFmtId="172" fontId="18" fillId="33" borderId="2" xfId="4300" applyNumberFormat="1" applyFill="1" applyBorder="1" applyAlignment="1">
      <alignment horizontal="left"/>
    </xf>
    <xf numFmtId="0" fontId="18" fillId="33" borderId="12" xfId="4300" applyFill="1" applyBorder="1" applyAlignment="1">
      <alignment horizontal="left"/>
    </xf>
    <xf numFmtId="0" fontId="18" fillId="0" borderId="35" xfId="4300" applyBorder="1"/>
    <xf numFmtId="41" fontId="70" fillId="0" borderId="0" xfId="4300" applyNumberFormat="1" applyFont="1" applyBorder="1"/>
    <xf numFmtId="0" fontId="70" fillId="0" borderId="0" xfId="50940" applyFont="1" applyFill="1" applyAlignment="1">
      <alignment horizontal="left"/>
    </xf>
    <xf numFmtId="0" fontId="72" fillId="0" borderId="0" xfId="12" applyFont="1" applyFill="1"/>
    <xf numFmtId="165" fontId="77" fillId="0" borderId="53" xfId="13" applyNumberFormat="1" applyFont="1" applyFill="1" applyBorder="1"/>
    <xf numFmtId="165" fontId="93" fillId="0" borderId="6" xfId="13" applyNumberFormat="1" applyFont="1" applyFill="1" applyBorder="1"/>
  </cellXfs>
  <cellStyles count="50941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2" xfId="50936"/>
    <cellStyle name="Normal 52 2" xfId="50938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" xfId="50939"/>
    <cellStyle name="Normal__Art II Earned Federal Funds Template 2" xfId="50940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&amp;A/BUDGET/84th%20Legislature/Monthly_Financial_Reports/2017/2017_01_Sept/Requested%20Supplemental%20Reports/2017%20-%20Revenue%20Schedule%20Summary_September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888"/>
      <sheetName val="Fund 5085"/>
      <sheetName val="Fund 5084"/>
      <sheetName val="Fund 666"/>
      <sheetName val="Fund 8093"/>
      <sheetName val="Fund 802"/>
      <sheetName val="Fund 0001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95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XFD1048576"/>
    </sheetView>
  </sheetViews>
  <sheetFormatPr defaultColWidth="9.1796875" defaultRowHeight="18" customHeight="1"/>
  <cols>
    <col min="1" max="1" width="12.1796875" style="158" customWidth="1"/>
    <col min="2" max="2" width="50.81640625" style="158" bestFit="1" customWidth="1"/>
    <col min="3" max="3" width="18.1796875" style="159" bestFit="1" customWidth="1"/>
    <col min="4" max="4" width="20" style="159" customWidth="1"/>
    <col min="5" max="5" width="14.26953125" style="160" bestFit="1" customWidth="1"/>
    <col min="6" max="6" width="18.1796875" style="159" bestFit="1" customWidth="1"/>
    <col min="7" max="7" width="15.1796875" style="159" bestFit="1" customWidth="1"/>
    <col min="8" max="8" width="18.1796875" style="159" bestFit="1" customWidth="1"/>
    <col min="9" max="9" width="17.1796875" style="159" bestFit="1" customWidth="1"/>
    <col min="10" max="10" width="13.7265625" style="161" bestFit="1" customWidth="1"/>
    <col min="11" max="11" width="14.54296875" style="158" customWidth="1"/>
    <col min="12" max="12" width="16.81640625" style="158" customWidth="1"/>
    <col min="13" max="13" width="15.54296875" style="158" bestFit="1" customWidth="1"/>
    <col min="14" max="14" width="11.7265625" style="158" bestFit="1" customWidth="1"/>
    <col min="15" max="16384" width="9.1796875" style="158"/>
  </cols>
  <sheetData>
    <row r="1" spans="1:13" s="99" customFormat="1" ht="18" customHeight="1">
      <c r="A1" s="426" t="s">
        <v>3</v>
      </c>
      <c r="B1" s="426"/>
      <c r="C1" s="426"/>
      <c r="D1" s="426"/>
      <c r="E1" s="426"/>
      <c r="F1" s="426"/>
      <c r="G1" s="426"/>
      <c r="H1" s="426"/>
      <c r="I1" s="426"/>
      <c r="J1" s="98"/>
    </row>
    <row r="2" spans="1:13" s="101" customFormat="1" ht="18" customHeight="1">
      <c r="A2" s="427" t="s">
        <v>254</v>
      </c>
      <c r="B2" s="427"/>
      <c r="C2" s="427"/>
      <c r="D2" s="427"/>
      <c r="E2" s="427"/>
      <c r="F2" s="427"/>
      <c r="G2" s="427"/>
      <c r="H2" s="427"/>
      <c r="I2" s="427"/>
      <c r="J2" s="100"/>
    </row>
    <row r="3" spans="1:13" s="101" customFormat="1" ht="18" customHeight="1">
      <c r="A3" s="428" t="s">
        <v>253</v>
      </c>
      <c r="B3" s="428"/>
      <c r="C3" s="428"/>
      <c r="D3" s="428"/>
      <c r="E3" s="428"/>
      <c r="F3" s="428"/>
      <c r="G3" s="428"/>
      <c r="H3" s="428"/>
      <c r="I3" s="428"/>
      <c r="J3" s="100"/>
    </row>
    <row r="4" spans="1:13" s="107" customFormat="1" ht="28">
      <c r="A4" s="102"/>
      <c r="B4" s="103"/>
      <c r="C4" s="104" t="s">
        <v>255</v>
      </c>
      <c r="D4" s="104" t="s">
        <v>167</v>
      </c>
      <c r="E4" s="104" t="s">
        <v>32</v>
      </c>
      <c r="F4" s="104" t="s">
        <v>49</v>
      </c>
      <c r="G4" s="104" t="s">
        <v>50</v>
      </c>
      <c r="H4" s="105" t="s">
        <v>33</v>
      </c>
      <c r="I4" s="105" t="s">
        <v>34</v>
      </c>
      <c r="J4" s="106"/>
    </row>
    <row r="5" spans="1:13" s="113" customFormat="1" ht="18" customHeight="1">
      <c r="A5" s="108" t="s">
        <v>24</v>
      </c>
      <c r="B5" s="109" t="s">
        <v>7</v>
      </c>
      <c r="C5" s="110">
        <v>21297356</v>
      </c>
      <c r="D5" s="110">
        <v>508483</v>
      </c>
      <c r="E5" s="111" t="s">
        <v>311</v>
      </c>
      <c r="F5" s="110">
        <v>21805839</v>
      </c>
      <c r="G5" s="110">
        <v>1619463.8900000011</v>
      </c>
      <c r="H5" s="110">
        <v>23431738</v>
      </c>
      <c r="I5" s="110">
        <v>-1625899</v>
      </c>
      <c r="J5" s="112"/>
    </row>
    <row r="6" spans="1:13" s="118" customFormat="1" ht="7.5" customHeight="1">
      <c r="A6" s="114"/>
      <c r="B6" s="115"/>
      <c r="C6" s="116"/>
      <c r="D6" s="116"/>
      <c r="E6" s="117"/>
      <c r="F6" s="116"/>
      <c r="G6" s="116"/>
      <c r="H6" s="116"/>
      <c r="I6" s="116"/>
      <c r="J6" s="112"/>
    </row>
    <row r="7" spans="1:13" s="123" customFormat="1" ht="18" customHeight="1">
      <c r="A7" s="119" t="s">
        <v>344</v>
      </c>
      <c r="B7" s="120"/>
      <c r="C7" s="121">
        <v>21297356</v>
      </c>
      <c r="D7" s="121">
        <v>508483</v>
      </c>
      <c r="E7" s="122"/>
      <c r="F7" s="121">
        <v>21805839</v>
      </c>
      <c r="G7" s="121">
        <v>1619463.8900000011</v>
      </c>
      <c r="H7" s="121">
        <v>23431738</v>
      </c>
      <c r="I7" s="121">
        <v>-1625899</v>
      </c>
      <c r="J7" s="112"/>
      <c r="K7" s="113"/>
      <c r="L7" s="113"/>
      <c r="M7" s="113"/>
    </row>
    <row r="8" spans="1:13" s="125" customFormat="1" ht="18" customHeight="1">
      <c r="A8" s="124" t="s">
        <v>25</v>
      </c>
      <c r="B8" s="109" t="s">
        <v>8</v>
      </c>
      <c r="C8" s="110">
        <v>548765797</v>
      </c>
      <c r="D8" s="110">
        <v>10321542</v>
      </c>
      <c r="E8" s="111" t="s">
        <v>312</v>
      </c>
      <c r="F8" s="110">
        <v>559087339</v>
      </c>
      <c r="G8" s="110">
        <v>34010679.329999961</v>
      </c>
      <c r="H8" s="110">
        <v>592576604</v>
      </c>
      <c r="I8" s="110">
        <v>-33489265</v>
      </c>
      <c r="J8" s="112"/>
      <c r="K8" s="113"/>
      <c r="L8" s="113"/>
      <c r="M8" s="113"/>
    </row>
    <row r="9" spans="1:13" s="125" customFormat="1" ht="18" customHeight="1">
      <c r="A9" s="124" t="s">
        <v>26</v>
      </c>
      <c r="B9" s="109" t="s">
        <v>9</v>
      </c>
      <c r="C9" s="110">
        <v>48154810</v>
      </c>
      <c r="D9" s="110">
        <v>-36115</v>
      </c>
      <c r="E9" s="126" t="s">
        <v>313</v>
      </c>
      <c r="F9" s="110">
        <v>48118695</v>
      </c>
      <c r="G9" s="110">
        <v>2470068.7800000003</v>
      </c>
      <c r="H9" s="110">
        <v>49119972</v>
      </c>
      <c r="I9" s="110">
        <v>-1001277</v>
      </c>
      <c r="J9" s="112"/>
      <c r="K9" s="113"/>
      <c r="L9" s="113"/>
      <c r="M9" s="113"/>
    </row>
    <row r="10" spans="1:13" s="125" customFormat="1" ht="18" customHeight="1">
      <c r="A10" s="124" t="s">
        <v>27</v>
      </c>
      <c r="B10" s="109" t="s">
        <v>189</v>
      </c>
      <c r="C10" s="110">
        <v>54852504</v>
      </c>
      <c r="D10" s="110">
        <v>-117881</v>
      </c>
      <c r="E10" s="126" t="s">
        <v>216</v>
      </c>
      <c r="F10" s="110">
        <v>54734623</v>
      </c>
      <c r="G10" s="110">
        <v>0</v>
      </c>
      <c r="H10" s="110">
        <v>67954238</v>
      </c>
      <c r="I10" s="110">
        <v>-13219615</v>
      </c>
      <c r="J10" s="112"/>
      <c r="K10" s="113"/>
      <c r="L10" s="113"/>
      <c r="M10" s="113"/>
    </row>
    <row r="11" spans="1:13" s="125" customFormat="1" ht="18" customHeight="1">
      <c r="A11" s="124" t="s">
        <v>28</v>
      </c>
      <c r="B11" s="109" t="s">
        <v>190</v>
      </c>
      <c r="C11" s="110">
        <v>10065312</v>
      </c>
      <c r="D11" s="110">
        <v>0</v>
      </c>
      <c r="E11" s="126"/>
      <c r="F11" s="110">
        <v>10065312</v>
      </c>
      <c r="G11" s="110">
        <v>0</v>
      </c>
      <c r="H11" s="110">
        <v>11818183</v>
      </c>
      <c r="I11" s="110">
        <v>-1752871</v>
      </c>
      <c r="J11" s="112"/>
      <c r="K11" s="113"/>
      <c r="L11" s="113"/>
      <c r="M11" s="113"/>
    </row>
    <row r="12" spans="1:13" s="125" customFormat="1" ht="18" customHeight="1">
      <c r="A12" s="124" t="s">
        <v>29</v>
      </c>
      <c r="B12" s="109" t="s">
        <v>191</v>
      </c>
      <c r="C12" s="110">
        <v>3488221</v>
      </c>
      <c r="D12" s="110">
        <v>0</v>
      </c>
      <c r="E12" s="126"/>
      <c r="F12" s="110">
        <v>3488221</v>
      </c>
      <c r="G12" s="110">
        <v>0</v>
      </c>
      <c r="H12" s="110">
        <v>4315169</v>
      </c>
      <c r="I12" s="110">
        <v>-826948</v>
      </c>
      <c r="J12" s="112"/>
      <c r="K12" s="113"/>
      <c r="L12" s="113"/>
      <c r="M12" s="113"/>
    </row>
    <row r="13" spans="1:13" s="125" customFormat="1" ht="18" customHeight="1">
      <c r="A13" s="124" t="s">
        <v>112</v>
      </c>
      <c r="B13" s="109" t="s">
        <v>11</v>
      </c>
      <c r="C13" s="110">
        <v>9743396</v>
      </c>
      <c r="D13" s="110">
        <v>510464</v>
      </c>
      <c r="E13" s="126" t="s">
        <v>217</v>
      </c>
      <c r="F13" s="110">
        <v>10253860</v>
      </c>
      <c r="G13" s="110">
        <v>500</v>
      </c>
      <c r="H13" s="110">
        <v>10253860</v>
      </c>
      <c r="I13" s="110">
        <v>0</v>
      </c>
      <c r="J13" s="112"/>
      <c r="K13" s="113"/>
      <c r="L13" s="113"/>
      <c r="M13" s="113"/>
    </row>
    <row r="14" spans="1:13" s="125" customFormat="1" ht="18" customHeight="1">
      <c r="A14" s="124" t="s">
        <v>113</v>
      </c>
      <c r="B14" s="109" t="s">
        <v>192</v>
      </c>
      <c r="C14" s="110">
        <v>8616280</v>
      </c>
      <c r="D14" s="110">
        <v>-47866</v>
      </c>
      <c r="E14" s="126" t="s">
        <v>182</v>
      </c>
      <c r="F14" s="110">
        <v>8568414</v>
      </c>
      <c r="G14" s="110">
        <v>0</v>
      </c>
      <c r="H14" s="110">
        <v>10700145</v>
      </c>
      <c r="I14" s="110">
        <v>-2131731</v>
      </c>
      <c r="J14" s="112"/>
      <c r="K14" s="113"/>
      <c r="L14" s="113"/>
      <c r="M14" s="113"/>
    </row>
    <row r="15" spans="1:13" s="125" customFormat="1" ht="18" customHeight="1">
      <c r="A15" s="124" t="s">
        <v>114</v>
      </c>
      <c r="B15" s="109" t="s">
        <v>193</v>
      </c>
      <c r="C15" s="110">
        <v>46082699</v>
      </c>
      <c r="D15" s="110">
        <v>36345</v>
      </c>
      <c r="E15" s="126" t="s">
        <v>217</v>
      </c>
      <c r="F15" s="110">
        <v>46119044</v>
      </c>
      <c r="G15" s="110">
        <v>6989.91</v>
      </c>
      <c r="H15" s="110">
        <v>46119044</v>
      </c>
      <c r="I15" s="110">
        <v>0</v>
      </c>
      <c r="J15" s="112"/>
      <c r="K15" s="113"/>
      <c r="L15" s="113"/>
      <c r="M15" s="113"/>
    </row>
    <row r="16" spans="1:13" s="125" customFormat="1" ht="18" customHeight="1">
      <c r="A16" s="124" t="s">
        <v>115</v>
      </c>
      <c r="B16" s="109" t="s">
        <v>194</v>
      </c>
      <c r="C16" s="110">
        <v>421563615</v>
      </c>
      <c r="D16" s="110">
        <v>-32259376</v>
      </c>
      <c r="E16" s="126" t="s">
        <v>314</v>
      </c>
      <c r="F16" s="110">
        <v>389304239</v>
      </c>
      <c r="G16" s="110">
        <v>129.53</v>
      </c>
      <c r="H16" s="110">
        <v>434472242</v>
      </c>
      <c r="I16" s="110">
        <v>-45168003</v>
      </c>
      <c r="J16" s="112"/>
      <c r="K16" s="113"/>
      <c r="L16" s="113"/>
      <c r="M16" s="113"/>
    </row>
    <row r="17" spans="1:13" s="125" customFormat="1" ht="18" customHeight="1">
      <c r="A17" s="124" t="s">
        <v>116</v>
      </c>
      <c r="B17" s="109" t="s">
        <v>195</v>
      </c>
      <c r="C17" s="110">
        <v>269243512</v>
      </c>
      <c r="D17" s="110">
        <v>-1133576</v>
      </c>
      <c r="E17" s="126" t="s">
        <v>314</v>
      </c>
      <c r="F17" s="110">
        <v>268109936</v>
      </c>
      <c r="G17" s="110">
        <v>3893626.34</v>
      </c>
      <c r="H17" s="110">
        <v>270808968</v>
      </c>
      <c r="I17" s="110">
        <v>-2699032</v>
      </c>
      <c r="J17" s="112"/>
      <c r="K17" s="113"/>
      <c r="L17" s="113"/>
      <c r="M17" s="113"/>
    </row>
    <row r="18" spans="1:13" s="125" customFormat="1" ht="18" customHeight="1">
      <c r="A18" s="124" t="s">
        <v>117</v>
      </c>
      <c r="B18" s="109" t="s">
        <v>196</v>
      </c>
      <c r="C18" s="110">
        <v>12371835</v>
      </c>
      <c r="D18" s="110">
        <v>0</v>
      </c>
      <c r="E18" s="126"/>
      <c r="F18" s="110">
        <v>12371835</v>
      </c>
      <c r="G18" s="110">
        <v>731030</v>
      </c>
      <c r="H18" s="110">
        <v>12534494</v>
      </c>
      <c r="I18" s="110">
        <v>-162659</v>
      </c>
      <c r="J18" s="112"/>
      <c r="K18" s="113"/>
      <c r="L18" s="113"/>
      <c r="M18" s="113"/>
    </row>
    <row r="19" spans="1:13" s="125" customFormat="1" ht="18" customHeight="1">
      <c r="A19" s="124" t="s">
        <v>118</v>
      </c>
      <c r="B19" s="127" t="s">
        <v>221</v>
      </c>
      <c r="C19" s="110">
        <v>0</v>
      </c>
      <c r="D19" s="110">
        <v>0</v>
      </c>
      <c r="E19" s="126"/>
      <c r="F19" s="110">
        <v>0</v>
      </c>
      <c r="G19" s="110">
        <v>0</v>
      </c>
      <c r="H19" s="110">
        <v>0</v>
      </c>
      <c r="I19" s="110">
        <v>0</v>
      </c>
      <c r="J19" s="112"/>
      <c r="K19" s="113"/>
      <c r="L19" s="113"/>
      <c r="M19" s="113"/>
    </row>
    <row r="20" spans="1:13" s="131" customFormat="1" ht="7.5" customHeight="1">
      <c r="A20" s="128"/>
      <c r="B20" s="129"/>
      <c r="C20" s="116"/>
      <c r="D20" s="116"/>
      <c r="E20" s="130"/>
      <c r="F20" s="116"/>
      <c r="G20" s="116"/>
      <c r="H20" s="116"/>
      <c r="I20" s="116"/>
      <c r="J20" s="112"/>
      <c r="K20" s="118"/>
      <c r="L20" s="118"/>
      <c r="M20" s="118"/>
    </row>
    <row r="21" spans="1:13" s="123" customFormat="1" ht="18" customHeight="1">
      <c r="A21" s="119" t="s">
        <v>345</v>
      </c>
      <c r="B21" s="120"/>
      <c r="C21" s="121">
        <v>1432947981</v>
      </c>
      <c r="D21" s="121">
        <v>-22726463</v>
      </c>
      <c r="E21" s="122"/>
      <c r="F21" s="121">
        <v>1410221518</v>
      </c>
      <c r="G21" s="121">
        <v>41113023.889999956</v>
      </c>
      <c r="H21" s="121">
        <v>1510672919</v>
      </c>
      <c r="I21" s="121">
        <v>-100451401</v>
      </c>
      <c r="J21" s="112"/>
      <c r="L21" s="113"/>
      <c r="M21" s="113"/>
    </row>
    <row r="22" spans="1:13" s="125" customFormat="1" ht="18" customHeight="1">
      <c r="A22" s="124" t="s">
        <v>30</v>
      </c>
      <c r="B22" s="109" t="s">
        <v>14</v>
      </c>
      <c r="C22" s="110">
        <v>21001890</v>
      </c>
      <c r="D22" s="110">
        <v>0</v>
      </c>
      <c r="E22" s="126"/>
      <c r="F22" s="110">
        <v>21001890</v>
      </c>
      <c r="G22" s="110">
        <v>0</v>
      </c>
      <c r="H22" s="110">
        <v>21001890</v>
      </c>
      <c r="I22" s="110">
        <v>0</v>
      </c>
      <c r="J22" s="112"/>
      <c r="K22" s="113"/>
      <c r="L22" s="113"/>
      <c r="M22" s="113"/>
    </row>
    <row r="23" spans="1:13" s="125" customFormat="1" ht="18" customHeight="1">
      <c r="A23" s="124" t="s">
        <v>119</v>
      </c>
      <c r="B23" s="109" t="s">
        <v>15</v>
      </c>
      <c r="C23" s="110">
        <v>8422558</v>
      </c>
      <c r="D23" s="110">
        <v>0</v>
      </c>
      <c r="E23" s="126"/>
      <c r="F23" s="110">
        <v>8422558</v>
      </c>
      <c r="G23" s="110">
        <v>0</v>
      </c>
      <c r="H23" s="110">
        <v>8422558</v>
      </c>
      <c r="I23" s="110">
        <v>0</v>
      </c>
      <c r="J23" s="112"/>
      <c r="K23" s="113"/>
      <c r="L23" s="113"/>
      <c r="M23" s="113"/>
    </row>
    <row r="24" spans="1:13" s="125" customFormat="1" ht="18" customHeight="1">
      <c r="A24" s="124" t="s">
        <v>120</v>
      </c>
      <c r="B24" s="109" t="s">
        <v>16</v>
      </c>
      <c r="C24" s="110">
        <v>2610245</v>
      </c>
      <c r="D24" s="110">
        <v>0</v>
      </c>
      <c r="E24" s="126"/>
      <c r="F24" s="110">
        <v>2610245</v>
      </c>
      <c r="G24" s="110">
        <v>0</v>
      </c>
      <c r="H24" s="110">
        <v>2610245</v>
      </c>
      <c r="I24" s="110">
        <v>0</v>
      </c>
      <c r="J24" s="112"/>
      <c r="K24" s="113"/>
      <c r="L24" s="113"/>
      <c r="M24" s="113"/>
    </row>
    <row r="25" spans="1:13" s="125" customFormat="1" ht="18" customHeight="1">
      <c r="A25" s="124" t="s">
        <v>102</v>
      </c>
      <c r="B25" s="109" t="s">
        <v>17</v>
      </c>
      <c r="C25" s="110">
        <v>3155510</v>
      </c>
      <c r="D25" s="110">
        <v>1091433</v>
      </c>
      <c r="E25" s="126" t="s">
        <v>315</v>
      </c>
      <c r="F25" s="110">
        <v>4246943</v>
      </c>
      <c r="G25" s="110">
        <v>10905.47</v>
      </c>
      <c r="H25" s="110">
        <v>4247797</v>
      </c>
      <c r="I25" s="110">
        <v>-854</v>
      </c>
      <c r="J25" s="112"/>
      <c r="K25" s="113"/>
      <c r="L25" s="113"/>
      <c r="M25" s="113"/>
    </row>
    <row r="26" spans="1:13" s="125" customFormat="1" ht="18" customHeight="1">
      <c r="A26" s="124" t="s">
        <v>103</v>
      </c>
      <c r="B26" s="109" t="s">
        <v>156</v>
      </c>
      <c r="C26" s="110">
        <v>26075221</v>
      </c>
      <c r="D26" s="110">
        <v>31002034</v>
      </c>
      <c r="E26" s="126" t="s">
        <v>316</v>
      </c>
      <c r="F26" s="110">
        <v>57077255</v>
      </c>
      <c r="G26" s="110">
        <v>333384.73</v>
      </c>
      <c r="H26" s="110">
        <v>57077255</v>
      </c>
      <c r="I26" s="110">
        <v>0</v>
      </c>
      <c r="J26" s="112"/>
      <c r="K26" s="113"/>
      <c r="L26" s="113"/>
      <c r="M26" s="113"/>
    </row>
    <row r="27" spans="1:13" s="125" customFormat="1" ht="18" customHeight="1">
      <c r="A27" s="124" t="s">
        <v>121</v>
      </c>
      <c r="B27" s="109" t="s">
        <v>157</v>
      </c>
      <c r="C27" s="110">
        <v>1887363</v>
      </c>
      <c r="D27" s="110">
        <v>5877861</v>
      </c>
      <c r="E27" s="126" t="s">
        <v>328</v>
      </c>
      <c r="F27" s="110">
        <v>7765224</v>
      </c>
      <c r="G27" s="110">
        <v>147116.43999999997</v>
      </c>
      <c r="H27" s="110">
        <v>8026221</v>
      </c>
      <c r="I27" s="110">
        <v>-260997</v>
      </c>
      <c r="J27" s="112"/>
      <c r="K27" s="113"/>
      <c r="L27" s="113"/>
      <c r="M27" s="113"/>
    </row>
    <row r="28" spans="1:13" s="131" customFormat="1" ht="7.5" customHeight="1">
      <c r="A28" s="128"/>
      <c r="B28" s="115"/>
      <c r="C28" s="116"/>
      <c r="D28" s="116"/>
      <c r="E28" s="130"/>
      <c r="F28" s="116"/>
      <c r="G28" s="116"/>
      <c r="H28" s="116"/>
      <c r="I28" s="116"/>
      <c r="J28" s="112"/>
      <c r="K28" s="118"/>
      <c r="L28" s="118"/>
      <c r="M28" s="118"/>
    </row>
    <row r="29" spans="1:13" s="123" customFormat="1" ht="18" customHeight="1">
      <c r="A29" s="119" t="s">
        <v>346</v>
      </c>
      <c r="B29" s="120"/>
      <c r="C29" s="121">
        <v>63152787</v>
      </c>
      <c r="D29" s="121">
        <v>37971328</v>
      </c>
      <c r="E29" s="122"/>
      <c r="F29" s="121">
        <v>101124115</v>
      </c>
      <c r="G29" s="121">
        <v>491406.6399999999</v>
      </c>
      <c r="H29" s="121">
        <v>101385966</v>
      </c>
      <c r="I29" s="121">
        <v>-261851</v>
      </c>
      <c r="J29" s="112"/>
      <c r="L29" s="113"/>
      <c r="M29" s="113"/>
    </row>
    <row r="30" spans="1:13" s="125" customFormat="1" ht="18" customHeight="1">
      <c r="A30" s="124" t="s">
        <v>104</v>
      </c>
      <c r="B30" s="109" t="s">
        <v>197</v>
      </c>
      <c r="C30" s="110">
        <v>57609430</v>
      </c>
      <c r="D30" s="110">
        <v>1238067</v>
      </c>
      <c r="E30" s="126" t="s">
        <v>311</v>
      </c>
      <c r="F30" s="110">
        <v>58847497</v>
      </c>
      <c r="G30" s="110">
        <v>3603245.1900000037</v>
      </c>
      <c r="H30" s="110">
        <v>61938413</v>
      </c>
      <c r="I30" s="110">
        <v>-3090916</v>
      </c>
      <c r="J30" s="112"/>
      <c r="K30" s="113"/>
      <c r="L30" s="113"/>
      <c r="M30" s="113"/>
    </row>
    <row r="31" spans="1:13" s="125" customFormat="1" ht="18" customHeight="1">
      <c r="A31" s="124" t="s">
        <v>105</v>
      </c>
      <c r="B31" s="109" t="s">
        <v>122</v>
      </c>
      <c r="C31" s="110">
        <v>6238964</v>
      </c>
      <c r="D31" s="110">
        <v>57120</v>
      </c>
      <c r="E31" s="126" t="s">
        <v>311</v>
      </c>
      <c r="F31" s="110">
        <v>6296084</v>
      </c>
      <c r="G31" s="110">
        <v>340760.3899999999</v>
      </c>
      <c r="H31" s="110">
        <v>6296084</v>
      </c>
      <c r="I31" s="110">
        <v>0</v>
      </c>
      <c r="J31" s="112"/>
      <c r="K31" s="113"/>
      <c r="L31" s="113"/>
      <c r="M31" s="113"/>
    </row>
    <row r="32" spans="1:13" s="125" customFormat="1" ht="18" customHeight="1">
      <c r="A32" s="124" t="s">
        <v>106</v>
      </c>
      <c r="B32" s="109" t="s">
        <v>198</v>
      </c>
      <c r="C32" s="110">
        <v>9399818</v>
      </c>
      <c r="D32" s="110">
        <v>0</v>
      </c>
      <c r="E32" s="126"/>
      <c r="F32" s="110">
        <v>9399818</v>
      </c>
      <c r="G32" s="110">
        <v>8845.5699999999979</v>
      </c>
      <c r="H32" s="110">
        <v>9399818</v>
      </c>
      <c r="I32" s="110">
        <v>0</v>
      </c>
      <c r="J32" s="112"/>
      <c r="K32" s="113"/>
      <c r="L32" s="113"/>
      <c r="M32" s="113"/>
    </row>
    <row r="33" spans="1:13" s="131" customFormat="1" ht="7.5" customHeight="1">
      <c r="A33" s="128"/>
      <c r="B33" s="115"/>
      <c r="C33" s="116"/>
      <c r="D33" s="116"/>
      <c r="E33" s="130"/>
      <c r="F33" s="116"/>
      <c r="G33" s="116"/>
      <c r="H33" s="116"/>
      <c r="I33" s="116"/>
      <c r="J33" s="112"/>
      <c r="K33" s="118"/>
      <c r="L33" s="118"/>
      <c r="M33" s="118"/>
    </row>
    <row r="34" spans="1:13" s="125" customFormat="1" ht="18" customHeight="1">
      <c r="A34" s="132" t="s">
        <v>347</v>
      </c>
      <c r="B34" s="120"/>
      <c r="C34" s="121">
        <v>73248212</v>
      </c>
      <c r="D34" s="121">
        <v>1295187</v>
      </c>
      <c r="E34" s="122"/>
      <c r="F34" s="121">
        <v>74543399</v>
      </c>
      <c r="G34" s="121">
        <v>3952851.1500000036</v>
      </c>
      <c r="H34" s="121">
        <v>77634315</v>
      </c>
      <c r="I34" s="121">
        <v>-3090916</v>
      </c>
      <c r="J34" s="112"/>
      <c r="L34" s="113"/>
      <c r="M34" s="113"/>
    </row>
    <row r="35" spans="1:13" s="125" customFormat="1" ht="18" customHeight="1">
      <c r="A35" s="124" t="s">
        <v>107</v>
      </c>
      <c r="B35" s="133" t="s">
        <v>19</v>
      </c>
      <c r="C35" s="110">
        <v>45143834</v>
      </c>
      <c r="D35" s="110">
        <v>2050578</v>
      </c>
      <c r="E35" s="126" t="s">
        <v>317</v>
      </c>
      <c r="F35" s="110">
        <v>47194412</v>
      </c>
      <c r="G35" s="110">
        <v>3537991.03</v>
      </c>
      <c r="H35" s="110">
        <v>49851472</v>
      </c>
      <c r="I35" s="110">
        <v>-2657060</v>
      </c>
      <c r="J35" s="112"/>
      <c r="K35" s="113"/>
      <c r="L35" s="113"/>
      <c r="M35" s="113"/>
    </row>
    <row r="36" spans="1:13" s="131" customFormat="1" ht="7.5" customHeight="1">
      <c r="A36" s="128"/>
      <c r="B36" s="134"/>
      <c r="C36" s="116"/>
      <c r="D36" s="116"/>
      <c r="E36" s="130"/>
      <c r="F36" s="116"/>
      <c r="G36" s="116"/>
      <c r="H36" s="116"/>
      <c r="I36" s="116"/>
      <c r="J36" s="112"/>
      <c r="K36" s="118"/>
      <c r="L36" s="118"/>
      <c r="M36" s="118"/>
    </row>
    <row r="37" spans="1:13" s="123" customFormat="1" ht="18" customHeight="1">
      <c r="A37" s="119" t="s">
        <v>348</v>
      </c>
      <c r="B37" s="120"/>
      <c r="C37" s="121">
        <v>45143834</v>
      </c>
      <c r="D37" s="121">
        <v>2050578</v>
      </c>
      <c r="E37" s="122"/>
      <c r="F37" s="121">
        <v>47194412</v>
      </c>
      <c r="G37" s="121">
        <v>3537991.03</v>
      </c>
      <c r="H37" s="121">
        <v>49851472</v>
      </c>
      <c r="I37" s="121">
        <v>-2657060</v>
      </c>
      <c r="J37" s="112"/>
      <c r="L37" s="113"/>
      <c r="M37" s="113"/>
    </row>
    <row r="38" spans="1:13" s="125" customFormat="1" ht="18" customHeight="1">
      <c r="A38" s="124" t="s">
        <v>108</v>
      </c>
      <c r="B38" s="133" t="s">
        <v>20</v>
      </c>
      <c r="C38" s="110">
        <v>18516156</v>
      </c>
      <c r="D38" s="110">
        <v>888820</v>
      </c>
      <c r="E38" s="126" t="s">
        <v>311</v>
      </c>
      <c r="F38" s="110">
        <v>19404976</v>
      </c>
      <c r="G38" s="110">
        <v>1170849.5400000005</v>
      </c>
      <c r="H38" s="110">
        <v>19472093</v>
      </c>
      <c r="I38" s="110">
        <v>-67117</v>
      </c>
      <c r="J38" s="112"/>
      <c r="K38" s="113"/>
      <c r="L38" s="113"/>
      <c r="M38" s="113"/>
    </row>
    <row r="39" spans="1:13" s="125" customFormat="1" ht="18" customHeight="1">
      <c r="A39" s="124" t="s">
        <v>109</v>
      </c>
      <c r="B39" s="133" t="s">
        <v>21</v>
      </c>
      <c r="C39" s="110">
        <v>12464149</v>
      </c>
      <c r="D39" s="110">
        <v>-1736218</v>
      </c>
      <c r="E39" s="126" t="s">
        <v>317</v>
      </c>
      <c r="F39" s="110">
        <v>10727931</v>
      </c>
      <c r="G39" s="110">
        <v>497949.26</v>
      </c>
      <c r="H39" s="110">
        <v>11201416</v>
      </c>
      <c r="I39" s="110">
        <v>-473485</v>
      </c>
      <c r="J39" s="112"/>
      <c r="K39" s="113"/>
      <c r="L39" s="113"/>
      <c r="M39" s="113"/>
    </row>
    <row r="40" spans="1:13" s="125" customFormat="1" ht="18" customHeight="1">
      <c r="A40" s="124" t="s">
        <v>110</v>
      </c>
      <c r="B40" s="133" t="s">
        <v>22</v>
      </c>
      <c r="C40" s="110">
        <v>992155</v>
      </c>
      <c r="D40" s="110">
        <v>-218598</v>
      </c>
      <c r="E40" s="126" t="s">
        <v>312</v>
      </c>
      <c r="F40" s="110">
        <v>773557</v>
      </c>
      <c r="G40" s="110">
        <v>22030.359999999997</v>
      </c>
      <c r="H40" s="110">
        <v>773557</v>
      </c>
      <c r="I40" s="110">
        <v>0</v>
      </c>
      <c r="J40" s="112"/>
      <c r="K40" s="113"/>
      <c r="L40" s="113"/>
      <c r="M40" s="113"/>
    </row>
    <row r="41" spans="1:13" s="125" customFormat="1" ht="18" customHeight="1">
      <c r="A41" s="124" t="s">
        <v>111</v>
      </c>
      <c r="B41" s="133" t="s">
        <v>23</v>
      </c>
      <c r="C41" s="110">
        <v>35071483</v>
      </c>
      <c r="D41" s="110">
        <v>1613023</v>
      </c>
      <c r="E41" s="126" t="s">
        <v>318</v>
      </c>
      <c r="F41" s="110">
        <v>36684506</v>
      </c>
      <c r="G41" s="110">
        <v>872666.56999999983</v>
      </c>
      <c r="H41" s="110">
        <v>37031443</v>
      </c>
      <c r="I41" s="110">
        <v>-346937</v>
      </c>
      <c r="J41" s="112"/>
      <c r="K41" s="113"/>
      <c r="L41" s="113"/>
      <c r="M41" s="113"/>
    </row>
    <row r="42" spans="1:13" s="131" customFormat="1" ht="7.5" customHeight="1">
      <c r="A42" s="128"/>
      <c r="B42" s="134"/>
      <c r="C42" s="116"/>
      <c r="D42" s="116"/>
      <c r="E42" s="130"/>
      <c r="F42" s="116"/>
      <c r="G42" s="116"/>
      <c r="H42" s="116"/>
      <c r="I42" s="116"/>
      <c r="J42" s="112"/>
      <c r="K42" s="118"/>
      <c r="L42" s="118"/>
      <c r="M42" s="118"/>
    </row>
    <row r="43" spans="1:13" s="123" customFormat="1" ht="18" customHeight="1">
      <c r="A43" s="119" t="s">
        <v>349</v>
      </c>
      <c r="B43" s="120"/>
      <c r="C43" s="121">
        <v>67043943</v>
      </c>
      <c r="D43" s="121">
        <v>547027</v>
      </c>
      <c r="E43" s="122"/>
      <c r="F43" s="121">
        <v>67590970</v>
      </c>
      <c r="G43" s="121">
        <v>2563495.7300000004</v>
      </c>
      <c r="H43" s="121">
        <v>68478509</v>
      </c>
      <c r="I43" s="121">
        <v>-887539</v>
      </c>
      <c r="J43" s="112"/>
      <c r="L43" s="113"/>
      <c r="M43" s="113"/>
    </row>
    <row r="44" spans="1:13" s="123" customFormat="1" ht="18" customHeight="1">
      <c r="A44" s="135" t="s">
        <v>199</v>
      </c>
      <c r="B44" s="127" t="s">
        <v>123</v>
      </c>
      <c r="C44" s="110">
        <v>37715330</v>
      </c>
      <c r="D44" s="110">
        <v>1604631</v>
      </c>
      <c r="E44" s="126" t="s">
        <v>216</v>
      </c>
      <c r="F44" s="110">
        <v>39319961</v>
      </c>
      <c r="G44" s="110">
        <v>58766.210000000006</v>
      </c>
      <c r="H44" s="110">
        <v>39319961</v>
      </c>
      <c r="I44" s="110">
        <v>0</v>
      </c>
      <c r="J44" s="112"/>
      <c r="L44" s="113"/>
      <c r="M44" s="113"/>
    </row>
    <row r="45" spans="1:13" s="137" customFormat="1" ht="7.5" customHeight="1">
      <c r="A45" s="136"/>
      <c r="B45" s="129"/>
      <c r="C45" s="116"/>
      <c r="D45" s="116"/>
      <c r="E45" s="130"/>
      <c r="F45" s="116"/>
      <c r="G45" s="116"/>
      <c r="H45" s="116"/>
      <c r="I45" s="116"/>
      <c r="J45" s="112"/>
      <c r="L45" s="118"/>
      <c r="M45" s="118"/>
    </row>
    <row r="46" spans="1:13" s="123" customFormat="1" ht="18" customHeight="1">
      <c r="A46" s="119" t="s">
        <v>232</v>
      </c>
      <c r="B46" s="120"/>
      <c r="C46" s="121">
        <v>37715330</v>
      </c>
      <c r="D46" s="121">
        <v>1604631</v>
      </c>
      <c r="E46" s="122"/>
      <c r="F46" s="121">
        <v>39319961</v>
      </c>
      <c r="G46" s="121">
        <v>58766.210000000006</v>
      </c>
      <c r="H46" s="121">
        <v>39319961</v>
      </c>
      <c r="I46" s="121">
        <v>0</v>
      </c>
      <c r="J46" s="112"/>
      <c r="K46" s="113"/>
      <c r="L46" s="113"/>
      <c r="M46" s="113"/>
    </row>
    <row r="47" spans="1:13" s="137" customFormat="1" ht="7.5" customHeight="1">
      <c r="A47" s="138"/>
      <c r="B47" s="139"/>
      <c r="C47" s="140"/>
      <c r="D47" s="140"/>
      <c r="E47" s="141"/>
      <c r="F47" s="140"/>
      <c r="G47" s="140"/>
      <c r="H47" s="140"/>
      <c r="I47" s="140"/>
      <c r="J47" s="112"/>
      <c r="K47" s="118"/>
      <c r="L47" s="118"/>
      <c r="M47" s="118"/>
    </row>
    <row r="48" spans="1:13" s="123" customFormat="1" ht="18" customHeight="1" thickBot="1">
      <c r="A48" s="142" t="s">
        <v>350</v>
      </c>
      <c r="B48" s="143"/>
      <c r="C48" s="144">
        <v>1740549443</v>
      </c>
      <c r="D48" s="144">
        <v>21250771</v>
      </c>
      <c r="E48" s="145"/>
      <c r="F48" s="144">
        <v>1761800214</v>
      </c>
      <c r="G48" s="144">
        <v>53336998.539999962</v>
      </c>
      <c r="H48" s="144">
        <v>1870774880</v>
      </c>
      <c r="I48" s="144">
        <v>-108974666</v>
      </c>
      <c r="J48" s="112"/>
      <c r="K48" s="113"/>
      <c r="L48" s="113"/>
      <c r="M48" s="113"/>
    </row>
    <row r="49" spans="1:14" s="147" customFormat="1" ht="18" customHeight="1" thickTop="1">
      <c r="A49" s="146"/>
      <c r="B49" s="127"/>
      <c r="C49" s="110"/>
      <c r="D49" s="110"/>
      <c r="E49" s="110"/>
      <c r="F49" s="110"/>
      <c r="G49" s="110"/>
      <c r="H49" s="110"/>
      <c r="I49" s="110"/>
      <c r="J49" s="112"/>
      <c r="L49" s="148"/>
      <c r="M49" s="148"/>
      <c r="N49" s="148"/>
    </row>
    <row r="50" spans="1:14" s="147" customFormat="1" ht="18" customHeight="1">
      <c r="A50" s="149" t="s">
        <v>51</v>
      </c>
      <c r="B50" s="127"/>
      <c r="C50" s="110"/>
      <c r="D50" s="110"/>
      <c r="E50" s="110"/>
      <c r="F50" s="110"/>
      <c r="G50" s="110"/>
      <c r="H50" s="110"/>
      <c r="I50" s="110"/>
      <c r="J50" s="112"/>
    </row>
    <row r="51" spans="1:14" s="147" customFormat="1" ht="18" customHeight="1">
      <c r="A51" s="135"/>
      <c r="B51" s="127" t="s">
        <v>4</v>
      </c>
      <c r="C51" s="110">
        <v>926369152</v>
      </c>
      <c r="D51" s="110">
        <v>16524595</v>
      </c>
      <c r="E51" s="110"/>
      <c r="F51" s="110">
        <v>942893747</v>
      </c>
      <c r="G51" s="110">
        <v>33288788.389999982</v>
      </c>
      <c r="H51" s="110">
        <v>1047610339</v>
      </c>
      <c r="I51" s="110">
        <v>-104716592</v>
      </c>
      <c r="J51" s="112">
        <f>C51-'Schedule 3'!C13</f>
        <v>0</v>
      </c>
      <c r="K51" s="112">
        <f>D51-'Schedule 3'!D13</f>
        <v>0</v>
      </c>
      <c r="L51" s="112">
        <f>F51-'Schedule 3'!E13</f>
        <v>0</v>
      </c>
      <c r="M51" s="112">
        <f>H51-'Schedule 3'!F13</f>
        <v>0</v>
      </c>
      <c r="N51" s="112">
        <f>I51-'Schedule 3'!G13</f>
        <v>0</v>
      </c>
    </row>
    <row r="52" spans="1:14" s="147" customFormat="1" ht="18" customHeight="1">
      <c r="A52" s="135"/>
      <c r="B52" s="127" t="s">
        <v>5</v>
      </c>
      <c r="C52" s="110">
        <v>5685701</v>
      </c>
      <c r="D52" s="110">
        <v>0</v>
      </c>
      <c r="E52" s="110"/>
      <c r="F52" s="110">
        <v>5685701</v>
      </c>
      <c r="G52" s="110">
        <v>0</v>
      </c>
      <c r="H52" s="110">
        <v>5685701</v>
      </c>
      <c r="I52" s="110">
        <v>0</v>
      </c>
      <c r="J52" s="112">
        <f>C52-'Schedule 3'!C17</f>
        <v>0</v>
      </c>
      <c r="K52" s="112">
        <f>D52-'Schedule 3'!D17</f>
        <v>0</v>
      </c>
      <c r="L52" s="112">
        <f>F52-'Schedule 3'!E17</f>
        <v>0</v>
      </c>
      <c r="M52" s="112">
        <f>H52-'Schedule 3'!F17</f>
        <v>0</v>
      </c>
      <c r="N52" s="112">
        <f>I52-'Schedule 3'!G17</f>
        <v>0</v>
      </c>
    </row>
    <row r="53" spans="1:14" s="123" customFormat="1" ht="18" customHeight="1">
      <c r="A53" s="150"/>
      <c r="B53" s="151" t="s">
        <v>52</v>
      </c>
      <c r="C53" s="110">
        <v>932054853</v>
      </c>
      <c r="D53" s="110">
        <v>16524595</v>
      </c>
      <c r="E53" s="110"/>
      <c r="F53" s="110">
        <v>948579448</v>
      </c>
      <c r="G53" s="110">
        <v>33288788.389999982</v>
      </c>
      <c r="H53" s="110">
        <v>1053296040</v>
      </c>
      <c r="I53" s="110">
        <v>-104716592</v>
      </c>
      <c r="J53" s="112"/>
      <c r="K53" s="125"/>
    </row>
    <row r="54" spans="1:14" s="147" customFormat="1" ht="18" customHeight="1">
      <c r="A54" s="135"/>
      <c r="B54" s="127" t="s">
        <v>6</v>
      </c>
      <c r="C54" s="110">
        <v>798748603</v>
      </c>
      <c r="D54" s="110">
        <v>6460602</v>
      </c>
      <c r="E54" s="110"/>
      <c r="F54" s="110">
        <v>805209205</v>
      </c>
      <c r="G54" s="110">
        <v>19519063.12999991</v>
      </c>
      <c r="H54" s="110">
        <v>809467279</v>
      </c>
      <c r="I54" s="110">
        <v>-4258074</v>
      </c>
      <c r="J54" s="112">
        <f>C54-'Schedule 3'!C48</f>
        <v>0</v>
      </c>
      <c r="K54" s="112">
        <f>D54-'Schedule 3'!D48</f>
        <v>0</v>
      </c>
      <c r="L54" s="112">
        <f>F54-'Schedule 3'!E48</f>
        <v>0</v>
      </c>
      <c r="M54" s="112">
        <f>H54-'Schedule 3'!F48</f>
        <v>0</v>
      </c>
      <c r="N54" s="112">
        <f>I54-'Schedule 3'!G48</f>
        <v>0</v>
      </c>
    </row>
    <row r="55" spans="1:14" s="147" customFormat="1" ht="18" customHeight="1">
      <c r="A55" s="135"/>
      <c r="B55" s="127" t="s">
        <v>35</v>
      </c>
      <c r="C55" s="110">
        <v>9745987</v>
      </c>
      <c r="D55" s="110">
        <v>-1734426</v>
      </c>
      <c r="E55" s="110"/>
      <c r="F55" s="110">
        <v>8011561</v>
      </c>
      <c r="G55" s="110">
        <v>529147.02</v>
      </c>
      <c r="H55" s="110">
        <v>8011561</v>
      </c>
      <c r="I55" s="110">
        <v>0</v>
      </c>
      <c r="J55" s="112">
        <f>C55-'Schedule 3'!C54</f>
        <v>0</v>
      </c>
      <c r="K55" s="112">
        <f>D55-'Schedule 3'!D54</f>
        <v>0</v>
      </c>
      <c r="L55" s="112">
        <f>F55-'Schedule 3'!E54</f>
        <v>0</v>
      </c>
      <c r="M55" s="112">
        <f>H55-'Schedule 3'!F54</f>
        <v>0</v>
      </c>
      <c r="N55" s="112">
        <f>I55-'Schedule 3'!G54</f>
        <v>0</v>
      </c>
    </row>
    <row r="56" spans="1:14" s="123" customFormat="1" ht="18" customHeight="1">
      <c r="A56" s="119" t="s">
        <v>36</v>
      </c>
      <c r="B56" s="152"/>
      <c r="C56" s="121">
        <v>1740549443</v>
      </c>
      <c r="D56" s="121">
        <v>21250771</v>
      </c>
      <c r="E56" s="121"/>
      <c r="F56" s="121">
        <v>1761800214</v>
      </c>
      <c r="G56" s="121">
        <v>53336998.539999895</v>
      </c>
      <c r="H56" s="121">
        <v>1870774880</v>
      </c>
      <c r="I56" s="121">
        <v>-108974666</v>
      </c>
      <c r="J56" s="112"/>
      <c r="K56" s="125"/>
    </row>
    <row r="57" spans="1:14" s="147" customFormat="1" ht="18" customHeight="1">
      <c r="C57" s="148"/>
      <c r="D57" s="148"/>
      <c r="E57" s="153"/>
      <c r="F57" s="148"/>
      <c r="G57" s="148"/>
      <c r="H57" s="148"/>
      <c r="I57" s="148"/>
      <c r="J57" s="154"/>
    </row>
    <row r="58" spans="1:14" s="107" customFormat="1" ht="18" customHeight="1">
      <c r="A58" s="155" t="s">
        <v>217</v>
      </c>
      <c r="B58" s="107" t="s">
        <v>246</v>
      </c>
      <c r="C58" s="156"/>
      <c r="D58" s="156"/>
      <c r="E58" s="157"/>
      <c r="F58" s="156"/>
      <c r="G58" s="156"/>
      <c r="H58" s="156"/>
      <c r="I58" s="156"/>
      <c r="J58" s="106"/>
    </row>
    <row r="59" spans="1:14" s="107" customFormat="1" ht="18" customHeight="1">
      <c r="A59" s="155" t="s">
        <v>297</v>
      </c>
      <c r="B59" s="107" t="s">
        <v>304</v>
      </c>
      <c r="C59" s="156"/>
      <c r="D59" s="156"/>
      <c r="E59" s="157"/>
      <c r="F59" s="156"/>
      <c r="G59" s="156"/>
      <c r="H59" s="156"/>
      <c r="I59" s="156"/>
      <c r="J59" s="106"/>
    </row>
    <row r="60" spans="1:14" s="107" customFormat="1" ht="18" customHeight="1">
      <c r="A60" s="155" t="s">
        <v>291</v>
      </c>
      <c r="B60" s="107" t="s">
        <v>292</v>
      </c>
      <c r="C60" s="156"/>
      <c r="D60" s="156"/>
      <c r="E60" s="157"/>
      <c r="F60" s="156"/>
      <c r="G60" s="156"/>
      <c r="H60" s="156"/>
      <c r="I60" s="156"/>
      <c r="J60" s="106"/>
    </row>
    <row r="61" spans="1:14" s="107" customFormat="1" ht="18" customHeight="1">
      <c r="A61" s="155" t="s">
        <v>293</v>
      </c>
      <c r="B61" s="107" t="s">
        <v>294</v>
      </c>
      <c r="C61" s="156"/>
      <c r="D61" s="156"/>
      <c r="E61" s="157"/>
      <c r="F61" s="156"/>
      <c r="G61" s="156"/>
      <c r="H61" s="156"/>
      <c r="I61" s="156"/>
      <c r="J61" s="106"/>
    </row>
    <row r="62" spans="1:14" s="107" customFormat="1" ht="18" customHeight="1">
      <c r="A62" s="155" t="s">
        <v>216</v>
      </c>
      <c r="B62" s="107" t="s">
        <v>215</v>
      </c>
      <c r="C62" s="156"/>
      <c r="D62" s="156"/>
      <c r="E62" s="157"/>
      <c r="F62" s="156"/>
      <c r="G62" s="156"/>
      <c r="H62" s="156"/>
      <c r="I62" s="156"/>
      <c r="J62" s="106"/>
    </row>
    <row r="63" spans="1:14" s="107" customFormat="1" ht="18" customHeight="1">
      <c r="A63" s="155" t="s">
        <v>295</v>
      </c>
      <c r="B63" s="107" t="s">
        <v>296</v>
      </c>
      <c r="C63" s="156"/>
      <c r="D63" s="156"/>
      <c r="E63" s="157"/>
      <c r="F63" s="156"/>
      <c r="G63" s="156"/>
      <c r="H63" s="156"/>
      <c r="I63" s="156"/>
      <c r="J63" s="106"/>
    </row>
    <row r="64" spans="1:14" s="107" customFormat="1" ht="18" customHeight="1">
      <c r="A64" s="155" t="s">
        <v>182</v>
      </c>
      <c r="B64" s="107" t="s">
        <v>326</v>
      </c>
      <c r="C64" s="156"/>
      <c r="D64" s="156"/>
      <c r="E64" s="157"/>
      <c r="F64" s="156"/>
      <c r="G64" s="156"/>
      <c r="H64" s="156"/>
      <c r="I64" s="156"/>
      <c r="J64" s="106"/>
    </row>
    <row r="65" spans="1:10" s="107" customFormat="1" ht="18" customHeight="1">
      <c r="A65" s="155" t="s">
        <v>301</v>
      </c>
      <c r="B65" s="107" t="s">
        <v>302</v>
      </c>
      <c r="C65" s="156"/>
      <c r="D65" s="156"/>
      <c r="E65" s="157"/>
      <c r="F65" s="156"/>
      <c r="G65" s="156"/>
      <c r="H65" s="156"/>
      <c r="I65" s="156"/>
      <c r="J65" s="106"/>
    </row>
    <row r="66" spans="1:10" s="107" customFormat="1" ht="18" customHeight="1">
      <c r="A66" s="155" t="s">
        <v>305</v>
      </c>
      <c r="B66" s="107" t="s">
        <v>306</v>
      </c>
      <c r="C66" s="156"/>
      <c r="D66" s="156"/>
      <c r="E66" s="157"/>
      <c r="F66" s="156"/>
      <c r="G66" s="156"/>
      <c r="H66" s="156"/>
      <c r="I66" s="156"/>
      <c r="J66" s="106"/>
    </row>
    <row r="67" spans="1:10" s="107" customFormat="1" ht="18" customHeight="1">
      <c r="A67" s="155" t="s">
        <v>324</v>
      </c>
      <c r="B67" s="107" t="s">
        <v>327</v>
      </c>
      <c r="C67" s="156"/>
      <c r="D67" s="156"/>
      <c r="E67" s="157"/>
      <c r="F67" s="156"/>
      <c r="G67" s="156"/>
      <c r="H67" s="156"/>
      <c r="I67" s="156"/>
      <c r="J67" s="106"/>
    </row>
    <row r="68" spans="1:10" s="107" customFormat="1" ht="18" customHeight="1">
      <c r="C68" s="156"/>
      <c r="D68" s="156"/>
      <c r="E68" s="157"/>
      <c r="F68" s="156"/>
      <c r="G68" s="156"/>
      <c r="H68" s="156"/>
      <c r="I68" s="156"/>
      <c r="J68" s="106"/>
    </row>
    <row r="69" spans="1:10" s="107" customFormat="1" ht="18" customHeight="1">
      <c r="C69" s="156"/>
      <c r="D69" s="156"/>
      <c r="E69" s="157"/>
      <c r="F69" s="156"/>
      <c r="G69" s="156"/>
      <c r="H69" s="156"/>
      <c r="I69" s="156"/>
      <c r="J69" s="106"/>
    </row>
    <row r="70" spans="1:10" s="107" customFormat="1" ht="18" customHeight="1">
      <c r="C70" s="156"/>
      <c r="D70" s="156"/>
      <c r="E70" s="157"/>
      <c r="F70" s="156"/>
      <c r="G70" s="156"/>
      <c r="H70" s="156"/>
      <c r="I70" s="156"/>
      <c r="J70" s="106"/>
    </row>
    <row r="71" spans="1:10" s="107" customFormat="1" ht="18" customHeight="1">
      <c r="C71" s="156"/>
      <c r="D71" s="156"/>
      <c r="E71" s="157"/>
      <c r="F71" s="156"/>
      <c r="G71" s="156"/>
      <c r="H71" s="156"/>
      <c r="I71" s="156"/>
      <c r="J71" s="106"/>
    </row>
    <row r="72" spans="1:10" s="107" customFormat="1" ht="18" customHeight="1">
      <c r="C72" s="156"/>
      <c r="D72" s="156"/>
      <c r="E72" s="157"/>
      <c r="F72" s="156"/>
      <c r="G72" s="156"/>
      <c r="H72" s="156"/>
      <c r="I72" s="156"/>
      <c r="J72" s="106"/>
    </row>
    <row r="73" spans="1:10" s="107" customFormat="1" ht="18" customHeight="1">
      <c r="C73" s="156"/>
      <c r="D73" s="156"/>
      <c r="E73" s="157"/>
      <c r="F73" s="156"/>
      <c r="G73" s="156"/>
      <c r="H73" s="156"/>
      <c r="I73" s="156"/>
      <c r="J73" s="106"/>
    </row>
    <row r="74" spans="1:10" s="107" customFormat="1" ht="18" customHeight="1">
      <c r="C74" s="156"/>
      <c r="D74" s="156"/>
      <c r="E74" s="157"/>
      <c r="F74" s="156"/>
      <c r="G74" s="156"/>
      <c r="H74" s="156"/>
      <c r="I74" s="156"/>
      <c r="J74" s="106"/>
    </row>
    <row r="75" spans="1:10" s="107" customFormat="1" ht="18" customHeight="1">
      <c r="C75" s="156"/>
      <c r="D75" s="156"/>
      <c r="E75" s="157"/>
      <c r="F75" s="156"/>
      <c r="G75" s="156"/>
      <c r="H75" s="156"/>
      <c r="I75" s="156"/>
      <c r="J75" s="106"/>
    </row>
    <row r="76" spans="1:10" s="107" customFormat="1" ht="18" customHeight="1">
      <c r="C76" s="156"/>
      <c r="D76" s="156"/>
      <c r="E76" s="157"/>
      <c r="F76" s="156"/>
      <c r="G76" s="156"/>
      <c r="H76" s="156"/>
      <c r="I76" s="156"/>
      <c r="J76" s="106"/>
    </row>
    <row r="77" spans="1:10" s="107" customFormat="1" ht="18" customHeight="1">
      <c r="C77" s="156"/>
      <c r="D77" s="156"/>
      <c r="E77" s="157"/>
      <c r="F77" s="156"/>
      <c r="G77" s="156"/>
      <c r="H77" s="156"/>
      <c r="I77" s="156"/>
      <c r="J77" s="106"/>
    </row>
    <row r="78" spans="1:10" s="107" customFormat="1" ht="18" customHeight="1">
      <c r="C78" s="156"/>
      <c r="D78" s="156"/>
      <c r="E78" s="157"/>
      <c r="F78" s="156"/>
      <c r="G78" s="156"/>
      <c r="H78" s="156"/>
      <c r="I78" s="156"/>
      <c r="J78" s="106"/>
    </row>
    <row r="79" spans="1:10" s="107" customFormat="1" ht="18" customHeight="1">
      <c r="C79" s="156"/>
      <c r="D79" s="156"/>
      <c r="E79" s="157"/>
      <c r="F79" s="156"/>
      <c r="G79" s="156"/>
      <c r="H79" s="156"/>
      <c r="I79" s="156"/>
      <c r="J79" s="106"/>
    </row>
    <row r="80" spans="1:10" s="107" customFormat="1" ht="18" customHeight="1">
      <c r="C80" s="156"/>
      <c r="D80" s="156"/>
      <c r="E80" s="157"/>
      <c r="F80" s="156"/>
      <c r="G80" s="156"/>
      <c r="H80" s="156"/>
      <c r="I80" s="156"/>
      <c r="J80" s="106"/>
    </row>
    <row r="81" spans="3:10" s="107" customFormat="1" ht="18" customHeight="1">
      <c r="C81" s="156"/>
      <c r="D81" s="156"/>
      <c r="E81" s="157"/>
      <c r="F81" s="156"/>
      <c r="G81" s="156"/>
      <c r="H81" s="156"/>
      <c r="I81" s="156"/>
      <c r="J81" s="106"/>
    </row>
    <row r="82" spans="3:10" s="107" customFormat="1" ht="18" customHeight="1">
      <c r="C82" s="156"/>
      <c r="D82" s="156"/>
      <c r="E82" s="157"/>
      <c r="F82" s="156"/>
      <c r="G82" s="156"/>
      <c r="H82" s="156"/>
      <c r="I82" s="156"/>
      <c r="J82" s="106"/>
    </row>
    <row r="83" spans="3:10" s="107" customFormat="1" ht="18" customHeight="1">
      <c r="C83" s="156"/>
      <c r="D83" s="156"/>
      <c r="E83" s="157"/>
      <c r="F83" s="156"/>
      <c r="G83" s="156"/>
      <c r="H83" s="156"/>
      <c r="I83" s="156"/>
      <c r="J83" s="106"/>
    </row>
    <row r="84" spans="3:10" s="107" customFormat="1" ht="18" customHeight="1">
      <c r="C84" s="156"/>
      <c r="D84" s="156"/>
      <c r="E84" s="157"/>
      <c r="F84" s="156"/>
      <c r="G84" s="156"/>
      <c r="H84" s="156"/>
      <c r="I84" s="156"/>
      <c r="J84" s="106"/>
    </row>
    <row r="85" spans="3:10" s="107" customFormat="1" ht="18" customHeight="1">
      <c r="C85" s="156"/>
      <c r="D85" s="156"/>
      <c r="E85" s="157"/>
      <c r="F85" s="156"/>
      <c r="G85" s="156"/>
      <c r="H85" s="156"/>
      <c r="I85" s="156"/>
      <c r="J85" s="106"/>
    </row>
    <row r="86" spans="3:10" s="107" customFormat="1" ht="18" customHeight="1">
      <c r="C86" s="156"/>
      <c r="D86" s="156"/>
      <c r="E86" s="157"/>
      <c r="F86" s="156"/>
      <c r="G86" s="156"/>
      <c r="H86" s="156"/>
      <c r="I86" s="156"/>
      <c r="J86" s="106"/>
    </row>
    <row r="87" spans="3:10" s="107" customFormat="1" ht="18" customHeight="1">
      <c r="C87" s="156"/>
      <c r="D87" s="156"/>
      <c r="E87" s="157"/>
      <c r="F87" s="156"/>
      <c r="G87" s="156"/>
      <c r="H87" s="156"/>
      <c r="I87" s="156"/>
      <c r="J87" s="106"/>
    </row>
    <row r="88" spans="3:10" s="107" customFormat="1" ht="18" customHeight="1">
      <c r="C88" s="156"/>
      <c r="D88" s="156"/>
      <c r="E88" s="157"/>
      <c r="F88" s="156"/>
      <c r="G88" s="156"/>
      <c r="H88" s="156"/>
      <c r="I88" s="156"/>
      <c r="J88" s="106"/>
    </row>
    <row r="89" spans="3:10" s="107" customFormat="1" ht="18" customHeight="1">
      <c r="C89" s="156"/>
      <c r="D89" s="156"/>
      <c r="E89" s="157"/>
      <c r="F89" s="156"/>
      <c r="G89" s="156"/>
      <c r="H89" s="156"/>
      <c r="I89" s="156"/>
      <c r="J89" s="106"/>
    </row>
    <row r="90" spans="3:10" s="107" customFormat="1" ht="18" customHeight="1">
      <c r="C90" s="156"/>
      <c r="D90" s="156"/>
      <c r="E90" s="157"/>
      <c r="F90" s="156"/>
      <c r="G90" s="156"/>
      <c r="H90" s="156"/>
      <c r="I90" s="156"/>
      <c r="J90" s="106"/>
    </row>
    <row r="91" spans="3:10" s="107" customFormat="1" ht="18" customHeight="1">
      <c r="C91" s="156"/>
      <c r="D91" s="156"/>
      <c r="E91" s="157"/>
      <c r="F91" s="156"/>
      <c r="G91" s="156"/>
      <c r="H91" s="156"/>
      <c r="I91" s="156"/>
      <c r="J91" s="106"/>
    </row>
    <row r="92" spans="3:10" s="107" customFormat="1" ht="18" customHeight="1">
      <c r="C92" s="156"/>
      <c r="D92" s="156"/>
      <c r="E92" s="157"/>
      <c r="F92" s="156"/>
      <c r="G92" s="156"/>
      <c r="H92" s="156"/>
      <c r="I92" s="156"/>
      <c r="J92" s="106"/>
    </row>
    <row r="93" spans="3:10" s="107" customFormat="1" ht="18" customHeight="1">
      <c r="C93" s="156"/>
      <c r="D93" s="156"/>
      <c r="E93" s="157"/>
      <c r="F93" s="156"/>
      <c r="G93" s="156"/>
      <c r="H93" s="156"/>
      <c r="I93" s="156"/>
      <c r="J93" s="106"/>
    </row>
    <row r="94" spans="3:10" s="107" customFormat="1" ht="18" customHeight="1">
      <c r="C94" s="156"/>
      <c r="D94" s="156"/>
      <c r="E94" s="157"/>
      <c r="F94" s="156"/>
      <c r="G94" s="156"/>
      <c r="H94" s="156"/>
      <c r="I94" s="156"/>
      <c r="J94" s="106"/>
    </row>
    <row r="95" spans="3:10" s="107" customFormat="1" ht="18" customHeight="1">
      <c r="C95" s="156"/>
      <c r="D95" s="156"/>
      <c r="E95" s="157"/>
      <c r="F95" s="156"/>
      <c r="G95" s="156"/>
      <c r="H95" s="156"/>
      <c r="I95" s="156"/>
      <c r="J95" s="106"/>
    </row>
  </sheetData>
  <mergeCells count="3">
    <mergeCell ref="A1:I1"/>
    <mergeCell ref="A2:I2"/>
    <mergeCell ref="A3:I3"/>
  </mergeCells>
  <phoneticPr fontId="19" type="noConversion"/>
  <printOptions horizontalCentered="1"/>
  <pageMargins left="0" right="0" top="0.5" bottom="0.5" header="0.55000000000000004" footer="0.05"/>
  <pageSetup scale="7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S49"/>
  <sheetViews>
    <sheetView zoomScale="85" zoomScaleNormal="85" zoomScaleSheetLayoutView="85" workbookViewId="0">
      <selection activeCell="X12" sqref="X12:X13"/>
    </sheetView>
  </sheetViews>
  <sheetFormatPr defaultColWidth="9.1796875" defaultRowHeight="13"/>
  <cols>
    <col min="1" max="1" width="65.7265625" style="469" bestFit="1" customWidth="1"/>
    <col min="2" max="2" width="9.54296875" style="469" bestFit="1" customWidth="1"/>
    <col min="3" max="3" width="10" style="469" hidden="1" customWidth="1"/>
    <col min="4" max="5" width="10.453125" style="469" hidden="1" customWidth="1"/>
    <col min="6" max="6" width="10.26953125" style="469" hidden="1" customWidth="1"/>
    <col min="7" max="7" width="10.453125" style="469" hidden="1" customWidth="1"/>
    <col min="8" max="8" width="10.54296875" style="469" hidden="1" customWidth="1"/>
    <col min="9" max="9" width="10.453125" style="469" hidden="1" customWidth="1"/>
    <col min="10" max="10" width="10.7265625" style="469" hidden="1" customWidth="1"/>
    <col min="11" max="11" width="10.453125" style="469" hidden="1" customWidth="1"/>
    <col min="12" max="13" width="11.26953125" style="469" hidden="1" customWidth="1"/>
    <col min="14" max="14" width="14.7265625" style="469" bestFit="1" customWidth="1"/>
    <col min="15" max="16" width="17.26953125" style="469" hidden="1" customWidth="1"/>
    <col min="17" max="18" width="19" style="469" hidden="1" customWidth="1"/>
    <col min="19" max="19" width="9.26953125" style="469" hidden="1" customWidth="1"/>
    <col min="20" max="23" width="17.26953125" style="469" customWidth="1"/>
    <col min="24" max="256" width="9.1796875" style="469"/>
    <col min="257" max="257" width="65.7265625" style="469" bestFit="1" customWidth="1"/>
    <col min="258" max="258" width="9.54296875" style="469" bestFit="1" customWidth="1"/>
    <col min="259" max="269" width="0" style="469" hidden="1" customWidth="1"/>
    <col min="270" max="270" width="14.7265625" style="469" bestFit="1" customWidth="1"/>
    <col min="271" max="275" width="0" style="469" hidden="1" customWidth="1"/>
    <col min="276" max="279" width="17.26953125" style="469" customWidth="1"/>
    <col min="280" max="512" width="9.1796875" style="469"/>
    <col min="513" max="513" width="65.7265625" style="469" bestFit="1" customWidth="1"/>
    <col min="514" max="514" width="9.54296875" style="469" bestFit="1" customWidth="1"/>
    <col min="515" max="525" width="0" style="469" hidden="1" customWidth="1"/>
    <col min="526" max="526" width="14.7265625" style="469" bestFit="1" customWidth="1"/>
    <col min="527" max="531" width="0" style="469" hidden="1" customWidth="1"/>
    <col min="532" max="535" width="17.26953125" style="469" customWidth="1"/>
    <col min="536" max="768" width="9.1796875" style="469"/>
    <col min="769" max="769" width="65.7265625" style="469" bestFit="1" customWidth="1"/>
    <col min="770" max="770" width="9.54296875" style="469" bestFit="1" customWidth="1"/>
    <col min="771" max="781" width="0" style="469" hidden="1" customWidth="1"/>
    <col min="782" max="782" width="14.7265625" style="469" bestFit="1" customWidth="1"/>
    <col min="783" max="787" width="0" style="469" hidden="1" customWidth="1"/>
    <col min="788" max="791" width="17.26953125" style="469" customWidth="1"/>
    <col min="792" max="1024" width="9.1796875" style="469"/>
    <col min="1025" max="1025" width="65.7265625" style="469" bestFit="1" customWidth="1"/>
    <col min="1026" max="1026" width="9.54296875" style="469" bestFit="1" customWidth="1"/>
    <col min="1027" max="1037" width="0" style="469" hidden="1" customWidth="1"/>
    <col min="1038" max="1038" width="14.7265625" style="469" bestFit="1" customWidth="1"/>
    <col min="1039" max="1043" width="0" style="469" hidden="1" customWidth="1"/>
    <col min="1044" max="1047" width="17.26953125" style="469" customWidth="1"/>
    <col min="1048" max="1280" width="9.1796875" style="469"/>
    <col min="1281" max="1281" width="65.7265625" style="469" bestFit="1" customWidth="1"/>
    <col min="1282" max="1282" width="9.54296875" style="469" bestFit="1" customWidth="1"/>
    <col min="1283" max="1293" width="0" style="469" hidden="1" customWidth="1"/>
    <col min="1294" max="1294" width="14.7265625" style="469" bestFit="1" customWidth="1"/>
    <col min="1295" max="1299" width="0" style="469" hidden="1" customWidth="1"/>
    <col min="1300" max="1303" width="17.26953125" style="469" customWidth="1"/>
    <col min="1304" max="1536" width="9.1796875" style="469"/>
    <col min="1537" max="1537" width="65.7265625" style="469" bestFit="1" customWidth="1"/>
    <col min="1538" max="1538" width="9.54296875" style="469" bestFit="1" customWidth="1"/>
    <col min="1539" max="1549" width="0" style="469" hidden="1" customWidth="1"/>
    <col min="1550" max="1550" width="14.7265625" style="469" bestFit="1" customWidth="1"/>
    <col min="1551" max="1555" width="0" style="469" hidden="1" customWidth="1"/>
    <col min="1556" max="1559" width="17.26953125" style="469" customWidth="1"/>
    <col min="1560" max="1792" width="9.1796875" style="469"/>
    <col min="1793" max="1793" width="65.7265625" style="469" bestFit="1" customWidth="1"/>
    <col min="1794" max="1794" width="9.54296875" style="469" bestFit="1" customWidth="1"/>
    <col min="1795" max="1805" width="0" style="469" hidden="1" customWidth="1"/>
    <col min="1806" max="1806" width="14.7265625" style="469" bestFit="1" customWidth="1"/>
    <col min="1807" max="1811" width="0" style="469" hidden="1" customWidth="1"/>
    <col min="1812" max="1815" width="17.26953125" style="469" customWidth="1"/>
    <col min="1816" max="2048" width="9.1796875" style="469"/>
    <col min="2049" max="2049" width="65.7265625" style="469" bestFit="1" customWidth="1"/>
    <col min="2050" max="2050" width="9.54296875" style="469" bestFit="1" customWidth="1"/>
    <col min="2051" max="2061" width="0" style="469" hidden="1" customWidth="1"/>
    <col min="2062" max="2062" width="14.7265625" style="469" bestFit="1" customWidth="1"/>
    <col min="2063" max="2067" width="0" style="469" hidden="1" customWidth="1"/>
    <col min="2068" max="2071" width="17.26953125" style="469" customWidth="1"/>
    <col min="2072" max="2304" width="9.1796875" style="469"/>
    <col min="2305" max="2305" width="65.7265625" style="469" bestFit="1" customWidth="1"/>
    <col min="2306" max="2306" width="9.54296875" style="469" bestFit="1" customWidth="1"/>
    <col min="2307" max="2317" width="0" style="469" hidden="1" customWidth="1"/>
    <col min="2318" max="2318" width="14.7265625" style="469" bestFit="1" customWidth="1"/>
    <col min="2319" max="2323" width="0" style="469" hidden="1" customWidth="1"/>
    <col min="2324" max="2327" width="17.26953125" style="469" customWidth="1"/>
    <col min="2328" max="2560" width="9.1796875" style="469"/>
    <col min="2561" max="2561" width="65.7265625" style="469" bestFit="1" customWidth="1"/>
    <col min="2562" max="2562" width="9.54296875" style="469" bestFit="1" customWidth="1"/>
    <col min="2563" max="2573" width="0" style="469" hidden="1" customWidth="1"/>
    <col min="2574" max="2574" width="14.7265625" style="469" bestFit="1" customWidth="1"/>
    <col min="2575" max="2579" width="0" style="469" hidden="1" customWidth="1"/>
    <col min="2580" max="2583" width="17.26953125" style="469" customWidth="1"/>
    <col min="2584" max="2816" width="9.1796875" style="469"/>
    <col min="2817" max="2817" width="65.7265625" style="469" bestFit="1" customWidth="1"/>
    <col min="2818" max="2818" width="9.54296875" style="469" bestFit="1" customWidth="1"/>
    <col min="2819" max="2829" width="0" style="469" hidden="1" customWidth="1"/>
    <col min="2830" max="2830" width="14.7265625" style="469" bestFit="1" customWidth="1"/>
    <col min="2831" max="2835" width="0" style="469" hidden="1" customWidth="1"/>
    <col min="2836" max="2839" width="17.26953125" style="469" customWidth="1"/>
    <col min="2840" max="3072" width="9.1796875" style="469"/>
    <col min="3073" max="3073" width="65.7265625" style="469" bestFit="1" customWidth="1"/>
    <col min="3074" max="3074" width="9.54296875" style="469" bestFit="1" customWidth="1"/>
    <col min="3075" max="3085" width="0" style="469" hidden="1" customWidth="1"/>
    <col min="3086" max="3086" width="14.7265625" style="469" bestFit="1" customWidth="1"/>
    <col min="3087" max="3091" width="0" style="469" hidden="1" customWidth="1"/>
    <col min="3092" max="3095" width="17.26953125" style="469" customWidth="1"/>
    <col min="3096" max="3328" width="9.1796875" style="469"/>
    <col min="3329" max="3329" width="65.7265625" style="469" bestFit="1" customWidth="1"/>
    <col min="3330" max="3330" width="9.54296875" style="469" bestFit="1" customWidth="1"/>
    <col min="3331" max="3341" width="0" style="469" hidden="1" customWidth="1"/>
    <col min="3342" max="3342" width="14.7265625" style="469" bestFit="1" customWidth="1"/>
    <col min="3343" max="3347" width="0" style="469" hidden="1" customWidth="1"/>
    <col min="3348" max="3351" width="17.26953125" style="469" customWidth="1"/>
    <col min="3352" max="3584" width="9.1796875" style="469"/>
    <col min="3585" max="3585" width="65.7265625" style="469" bestFit="1" customWidth="1"/>
    <col min="3586" max="3586" width="9.54296875" style="469" bestFit="1" customWidth="1"/>
    <col min="3587" max="3597" width="0" style="469" hidden="1" customWidth="1"/>
    <col min="3598" max="3598" width="14.7265625" style="469" bestFit="1" customWidth="1"/>
    <col min="3599" max="3603" width="0" style="469" hidden="1" customWidth="1"/>
    <col min="3604" max="3607" width="17.26953125" style="469" customWidth="1"/>
    <col min="3608" max="3840" width="9.1796875" style="469"/>
    <col min="3841" max="3841" width="65.7265625" style="469" bestFit="1" customWidth="1"/>
    <col min="3842" max="3842" width="9.54296875" style="469" bestFit="1" customWidth="1"/>
    <col min="3843" max="3853" width="0" style="469" hidden="1" customWidth="1"/>
    <col min="3854" max="3854" width="14.7265625" style="469" bestFit="1" customWidth="1"/>
    <col min="3855" max="3859" width="0" style="469" hidden="1" customWidth="1"/>
    <col min="3860" max="3863" width="17.26953125" style="469" customWidth="1"/>
    <col min="3864" max="4096" width="9.1796875" style="469"/>
    <col min="4097" max="4097" width="65.7265625" style="469" bestFit="1" customWidth="1"/>
    <col min="4098" max="4098" width="9.54296875" style="469" bestFit="1" customWidth="1"/>
    <col min="4099" max="4109" width="0" style="469" hidden="1" customWidth="1"/>
    <col min="4110" max="4110" width="14.7265625" style="469" bestFit="1" customWidth="1"/>
    <col min="4111" max="4115" width="0" style="469" hidden="1" customWidth="1"/>
    <col min="4116" max="4119" width="17.26953125" style="469" customWidth="1"/>
    <col min="4120" max="4352" width="9.1796875" style="469"/>
    <col min="4353" max="4353" width="65.7265625" style="469" bestFit="1" customWidth="1"/>
    <col min="4354" max="4354" width="9.54296875" style="469" bestFit="1" customWidth="1"/>
    <col min="4355" max="4365" width="0" style="469" hidden="1" customWidth="1"/>
    <col min="4366" max="4366" width="14.7265625" style="469" bestFit="1" customWidth="1"/>
    <col min="4367" max="4371" width="0" style="469" hidden="1" customWidth="1"/>
    <col min="4372" max="4375" width="17.26953125" style="469" customWidth="1"/>
    <col min="4376" max="4608" width="9.1796875" style="469"/>
    <col min="4609" max="4609" width="65.7265625" style="469" bestFit="1" customWidth="1"/>
    <col min="4610" max="4610" width="9.54296875" style="469" bestFit="1" customWidth="1"/>
    <col min="4611" max="4621" width="0" style="469" hidden="1" customWidth="1"/>
    <col min="4622" max="4622" width="14.7265625" style="469" bestFit="1" customWidth="1"/>
    <col min="4623" max="4627" width="0" style="469" hidden="1" customWidth="1"/>
    <col min="4628" max="4631" width="17.26953125" style="469" customWidth="1"/>
    <col min="4632" max="4864" width="9.1796875" style="469"/>
    <col min="4865" max="4865" width="65.7265625" style="469" bestFit="1" customWidth="1"/>
    <col min="4866" max="4866" width="9.54296875" style="469" bestFit="1" customWidth="1"/>
    <col min="4867" max="4877" width="0" style="469" hidden="1" customWidth="1"/>
    <col min="4878" max="4878" width="14.7265625" style="469" bestFit="1" customWidth="1"/>
    <col min="4879" max="4883" width="0" style="469" hidden="1" customWidth="1"/>
    <col min="4884" max="4887" width="17.26953125" style="469" customWidth="1"/>
    <col min="4888" max="5120" width="9.1796875" style="469"/>
    <col min="5121" max="5121" width="65.7265625" style="469" bestFit="1" customWidth="1"/>
    <col min="5122" max="5122" width="9.54296875" style="469" bestFit="1" customWidth="1"/>
    <col min="5123" max="5133" width="0" style="469" hidden="1" customWidth="1"/>
    <col min="5134" max="5134" width="14.7265625" style="469" bestFit="1" customWidth="1"/>
    <col min="5135" max="5139" width="0" style="469" hidden="1" customWidth="1"/>
    <col min="5140" max="5143" width="17.26953125" style="469" customWidth="1"/>
    <col min="5144" max="5376" width="9.1796875" style="469"/>
    <col min="5377" max="5377" width="65.7265625" style="469" bestFit="1" customWidth="1"/>
    <col min="5378" max="5378" width="9.54296875" style="469" bestFit="1" customWidth="1"/>
    <col min="5379" max="5389" width="0" style="469" hidden="1" customWidth="1"/>
    <col min="5390" max="5390" width="14.7265625" style="469" bestFit="1" customWidth="1"/>
    <col min="5391" max="5395" width="0" style="469" hidden="1" customWidth="1"/>
    <col min="5396" max="5399" width="17.26953125" style="469" customWidth="1"/>
    <col min="5400" max="5632" width="9.1796875" style="469"/>
    <col min="5633" max="5633" width="65.7265625" style="469" bestFit="1" customWidth="1"/>
    <col min="5634" max="5634" width="9.54296875" style="469" bestFit="1" customWidth="1"/>
    <col min="5635" max="5645" width="0" style="469" hidden="1" customWidth="1"/>
    <col min="5646" max="5646" width="14.7265625" style="469" bestFit="1" customWidth="1"/>
    <col min="5647" max="5651" width="0" style="469" hidden="1" customWidth="1"/>
    <col min="5652" max="5655" width="17.26953125" style="469" customWidth="1"/>
    <col min="5656" max="5888" width="9.1796875" style="469"/>
    <col min="5889" max="5889" width="65.7265625" style="469" bestFit="1" customWidth="1"/>
    <col min="5890" max="5890" width="9.54296875" style="469" bestFit="1" customWidth="1"/>
    <col min="5891" max="5901" width="0" style="469" hidden="1" customWidth="1"/>
    <col min="5902" max="5902" width="14.7265625" style="469" bestFit="1" customWidth="1"/>
    <col min="5903" max="5907" width="0" style="469" hidden="1" customWidth="1"/>
    <col min="5908" max="5911" width="17.26953125" style="469" customWidth="1"/>
    <col min="5912" max="6144" width="9.1796875" style="469"/>
    <col min="6145" max="6145" width="65.7265625" style="469" bestFit="1" customWidth="1"/>
    <col min="6146" max="6146" width="9.54296875" style="469" bestFit="1" customWidth="1"/>
    <col min="6147" max="6157" width="0" style="469" hidden="1" customWidth="1"/>
    <col min="6158" max="6158" width="14.7265625" style="469" bestFit="1" customWidth="1"/>
    <col min="6159" max="6163" width="0" style="469" hidden="1" customWidth="1"/>
    <col min="6164" max="6167" width="17.26953125" style="469" customWidth="1"/>
    <col min="6168" max="6400" width="9.1796875" style="469"/>
    <col min="6401" max="6401" width="65.7265625" style="469" bestFit="1" customWidth="1"/>
    <col min="6402" max="6402" width="9.54296875" style="469" bestFit="1" customWidth="1"/>
    <col min="6403" max="6413" width="0" style="469" hidden="1" customWidth="1"/>
    <col min="6414" max="6414" width="14.7265625" style="469" bestFit="1" customWidth="1"/>
    <col min="6415" max="6419" width="0" style="469" hidden="1" customWidth="1"/>
    <col min="6420" max="6423" width="17.26953125" style="469" customWidth="1"/>
    <col min="6424" max="6656" width="9.1796875" style="469"/>
    <col min="6657" max="6657" width="65.7265625" style="469" bestFit="1" customWidth="1"/>
    <col min="6658" max="6658" width="9.54296875" style="469" bestFit="1" customWidth="1"/>
    <col min="6659" max="6669" width="0" style="469" hidden="1" customWidth="1"/>
    <col min="6670" max="6670" width="14.7265625" style="469" bestFit="1" customWidth="1"/>
    <col min="6671" max="6675" width="0" style="469" hidden="1" customWidth="1"/>
    <col min="6676" max="6679" width="17.26953125" style="469" customWidth="1"/>
    <col min="6680" max="6912" width="9.1796875" style="469"/>
    <col min="6913" max="6913" width="65.7265625" style="469" bestFit="1" customWidth="1"/>
    <col min="6914" max="6914" width="9.54296875" style="469" bestFit="1" customWidth="1"/>
    <col min="6915" max="6925" width="0" style="469" hidden="1" customWidth="1"/>
    <col min="6926" max="6926" width="14.7265625" style="469" bestFit="1" customWidth="1"/>
    <col min="6927" max="6931" width="0" style="469" hidden="1" customWidth="1"/>
    <col min="6932" max="6935" width="17.26953125" style="469" customWidth="1"/>
    <col min="6936" max="7168" width="9.1796875" style="469"/>
    <col min="7169" max="7169" width="65.7265625" style="469" bestFit="1" customWidth="1"/>
    <col min="7170" max="7170" width="9.54296875" style="469" bestFit="1" customWidth="1"/>
    <col min="7171" max="7181" width="0" style="469" hidden="1" customWidth="1"/>
    <col min="7182" max="7182" width="14.7265625" style="469" bestFit="1" customWidth="1"/>
    <col min="7183" max="7187" width="0" style="469" hidden="1" customWidth="1"/>
    <col min="7188" max="7191" width="17.26953125" style="469" customWidth="1"/>
    <col min="7192" max="7424" width="9.1796875" style="469"/>
    <col min="7425" max="7425" width="65.7265625" style="469" bestFit="1" customWidth="1"/>
    <col min="7426" max="7426" width="9.54296875" style="469" bestFit="1" customWidth="1"/>
    <col min="7427" max="7437" width="0" style="469" hidden="1" customWidth="1"/>
    <col min="7438" max="7438" width="14.7265625" style="469" bestFit="1" customWidth="1"/>
    <col min="7439" max="7443" width="0" style="469" hidden="1" customWidth="1"/>
    <col min="7444" max="7447" width="17.26953125" style="469" customWidth="1"/>
    <col min="7448" max="7680" width="9.1796875" style="469"/>
    <col min="7681" max="7681" width="65.7265625" style="469" bestFit="1" customWidth="1"/>
    <col min="7682" max="7682" width="9.54296875" style="469" bestFit="1" customWidth="1"/>
    <col min="7683" max="7693" width="0" style="469" hidden="1" customWidth="1"/>
    <col min="7694" max="7694" width="14.7265625" style="469" bestFit="1" customWidth="1"/>
    <col min="7695" max="7699" width="0" style="469" hidden="1" customWidth="1"/>
    <col min="7700" max="7703" width="17.26953125" style="469" customWidth="1"/>
    <col min="7704" max="7936" width="9.1796875" style="469"/>
    <col min="7937" max="7937" width="65.7265625" style="469" bestFit="1" customWidth="1"/>
    <col min="7938" max="7938" width="9.54296875" style="469" bestFit="1" customWidth="1"/>
    <col min="7939" max="7949" width="0" style="469" hidden="1" customWidth="1"/>
    <col min="7950" max="7950" width="14.7265625" style="469" bestFit="1" customWidth="1"/>
    <col min="7951" max="7955" width="0" style="469" hidden="1" customWidth="1"/>
    <col min="7956" max="7959" width="17.26953125" style="469" customWidth="1"/>
    <col min="7960" max="8192" width="9.1796875" style="469"/>
    <col min="8193" max="8193" width="65.7265625" style="469" bestFit="1" customWidth="1"/>
    <col min="8194" max="8194" width="9.54296875" style="469" bestFit="1" customWidth="1"/>
    <col min="8195" max="8205" width="0" style="469" hidden="1" customWidth="1"/>
    <col min="8206" max="8206" width="14.7265625" style="469" bestFit="1" customWidth="1"/>
    <col min="8207" max="8211" width="0" style="469" hidden="1" customWidth="1"/>
    <col min="8212" max="8215" width="17.26953125" style="469" customWidth="1"/>
    <col min="8216" max="8448" width="9.1796875" style="469"/>
    <col min="8449" max="8449" width="65.7265625" style="469" bestFit="1" customWidth="1"/>
    <col min="8450" max="8450" width="9.54296875" style="469" bestFit="1" customWidth="1"/>
    <col min="8451" max="8461" width="0" style="469" hidden="1" customWidth="1"/>
    <col min="8462" max="8462" width="14.7265625" style="469" bestFit="1" customWidth="1"/>
    <col min="8463" max="8467" width="0" style="469" hidden="1" customWidth="1"/>
    <col min="8468" max="8471" width="17.26953125" style="469" customWidth="1"/>
    <col min="8472" max="8704" width="9.1796875" style="469"/>
    <col min="8705" max="8705" width="65.7265625" style="469" bestFit="1" customWidth="1"/>
    <col min="8706" max="8706" width="9.54296875" style="469" bestFit="1" customWidth="1"/>
    <col min="8707" max="8717" width="0" style="469" hidden="1" customWidth="1"/>
    <col min="8718" max="8718" width="14.7265625" style="469" bestFit="1" customWidth="1"/>
    <col min="8719" max="8723" width="0" style="469" hidden="1" customWidth="1"/>
    <col min="8724" max="8727" width="17.26953125" style="469" customWidth="1"/>
    <col min="8728" max="8960" width="9.1796875" style="469"/>
    <col min="8961" max="8961" width="65.7265625" style="469" bestFit="1" customWidth="1"/>
    <col min="8962" max="8962" width="9.54296875" style="469" bestFit="1" customWidth="1"/>
    <col min="8963" max="8973" width="0" style="469" hidden="1" customWidth="1"/>
    <col min="8974" max="8974" width="14.7265625" style="469" bestFit="1" customWidth="1"/>
    <col min="8975" max="8979" width="0" style="469" hidden="1" customWidth="1"/>
    <col min="8980" max="8983" width="17.26953125" style="469" customWidth="1"/>
    <col min="8984" max="9216" width="9.1796875" style="469"/>
    <col min="9217" max="9217" width="65.7265625" style="469" bestFit="1" customWidth="1"/>
    <col min="9218" max="9218" width="9.54296875" style="469" bestFit="1" customWidth="1"/>
    <col min="9219" max="9229" width="0" style="469" hidden="1" customWidth="1"/>
    <col min="9230" max="9230" width="14.7265625" style="469" bestFit="1" customWidth="1"/>
    <col min="9231" max="9235" width="0" style="469" hidden="1" customWidth="1"/>
    <col min="9236" max="9239" width="17.26953125" style="469" customWidth="1"/>
    <col min="9240" max="9472" width="9.1796875" style="469"/>
    <col min="9473" max="9473" width="65.7265625" style="469" bestFit="1" customWidth="1"/>
    <col min="9474" max="9474" width="9.54296875" style="469" bestFit="1" customWidth="1"/>
    <col min="9475" max="9485" width="0" style="469" hidden="1" customWidth="1"/>
    <col min="9486" max="9486" width="14.7265625" style="469" bestFit="1" customWidth="1"/>
    <col min="9487" max="9491" width="0" style="469" hidden="1" customWidth="1"/>
    <col min="9492" max="9495" width="17.26953125" style="469" customWidth="1"/>
    <col min="9496" max="9728" width="9.1796875" style="469"/>
    <col min="9729" max="9729" width="65.7265625" style="469" bestFit="1" customWidth="1"/>
    <col min="9730" max="9730" width="9.54296875" style="469" bestFit="1" customWidth="1"/>
    <col min="9731" max="9741" width="0" style="469" hidden="1" customWidth="1"/>
    <col min="9742" max="9742" width="14.7265625" style="469" bestFit="1" customWidth="1"/>
    <col min="9743" max="9747" width="0" style="469" hidden="1" customWidth="1"/>
    <col min="9748" max="9751" width="17.26953125" style="469" customWidth="1"/>
    <col min="9752" max="9984" width="9.1796875" style="469"/>
    <col min="9985" max="9985" width="65.7265625" style="469" bestFit="1" customWidth="1"/>
    <col min="9986" max="9986" width="9.54296875" style="469" bestFit="1" customWidth="1"/>
    <col min="9987" max="9997" width="0" style="469" hidden="1" customWidth="1"/>
    <col min="9998" max="9998" width="14.7265625" style="469" bestFit="1" customWidth="1"/>
    <col min="9999" max="10003" width="0" style="469" hidden="1" customWidth="1"/>
    <col min="10004" max="10007" width="17.26953125" style="469" customWidth="1"/>
    <col min="10008" max="10240" width="9.1796875" style="469"/>
    <col min="10241" max="10241" width="65.7265625" style="469" bestFit="1" customWidth="1"/>
    <col min="10242" max="10242" width="9.54296875" style="469" bestFit="1" customWidth="1"/>
    <col min="10243" max="10253" width="0" style="469" hidden="1" customWidth="1"/>
    <col min="10254" max="10254" width="14.7265625" style="469" bestFit="1" customWidth="1"/>
    <col min="10255" max="10259" width="0" style="469" hidden="1" customWidth="1"/>
    <col min="10260" max="10263" width="17.26953125" style="469" customWidth="1"/>
    <col min="10264" max="10496" width="9.1796875" style="469"/>
    <col min="10497" max="10497" width="65.7265625" style="469" bestFit="1" customWidth="1"/>
    <col min="10498" max="10498" width="9.54296875" style="469" bestFit="1" customWidth="1"/>
    <col min="10499" max="10509" width="0" style="469" hidden="1" customWidth="1"/>
    <col min="10510" max="10510" width="14.7265625" style="469" bestFit="1" customWidth="1"/>
    <col min="10511" max="10515" width="0" style="469" hidden="1" customWidth="1"/>
    <col min="10516" max="10519" width="17.26953125" style="469" customWidth="1"/>
    <col min="10520" max="10752" width="9.1796875" style="469"/>
    <col min="10753" max="10753" width="65.7265625" style="469" bestFit="1" customWidth="1"/>
    <col min="10754" max="10754" width="9.54296875" style="469" bestFit="1" customWidth="1"/>
    <col min="10755" max="10765" width="0" style="469" hidden="1" customWidth="1"/>
    <col min="10766" max="10766" width="14.7265625" style="469" bestFit="1" customWidth="1"/>
    <col min="10767" max="10771" width="0" style="469" hidden="1" customWidth="1"/>
    <col min="10772" max="10775" width="17.26953125" style="469" customWidth="1"/>
    <col min="10776" max="11008" width="9.1796875" style="469"/>
    <col min="11009" max="11009" width="65.7265625" style="469" bestFit="1" customWidth="1"/>
    <col min="11010" max="11010" width="9.54296875" style="469" bestFit="1" customWidth="1"/>
    <col min="11011" max="11021" width="0" style="469" hidden="1" customWidth="1"/>
    <col min="11022" max="11022" width="14.7265625" style="469" bestFit="1" customWidth="1"/>
    <col min="11023" max="11027" width="0" style="469" hidden="1" customWidth="1"/>
    <col min="11028" max="11031" width="17.26953125" style="469" customWidth="1"/>
    <col min="11032" max="11264" width="9.1796875" style="469"/>
    <col min="11265" max="11265" width="65.7265625" style="469" bestFit="1" customWidth="1"/>
    <col min="11266" max="11266" width="9.54296875" style="469" bestFit="1" customWidth="1"/>
    <col min="11267" max="11277" width="0" style="469" hidden="1" customWidth="1"/>
    <col min="11278" max="11278" width="14.7265625" style="469" bestFit="1" customWidth="1"/>
    <col min="11279" max="11283" width="0" style="469" hidden="1" customWidth="1"/>
    <col min="11284" max="11287" width="17.26953125" style="469" customWidth="1"/>
    <col min="11288" max="11520" width="9.1796875" style="469"/>
    <col min="11521" max="11521" width="65.7265625" style="469" bestFit="1" customWidth="1"/>
    <col min="11522" max="11522" width="9.54296875" style="469" bestFit="1" customWidth="1"/>
    <col min="11523" max="11533" width="0" style="469" hidden="1" customWidth="1"/>
    <col min="11534" max="11534" width="14.7265625" style="469" bestFit="1" customWidth="1"/>
    <col min="11535" max="11539" width="0" style="469" hidden="1" customWidth="1"/>
    <col min="11540" max="11543" width="17.26953125" style="469" customWidth="1"/>
    <col min="11544" max="11776" width="9.1796875" style="469"/>
    <col min="11777" max="11777" width="65.7265625" style="469" bestFit="1" customWidth="1"/>
    <col min="11778" max="11778" width="9.54296875" style="469" bestFit="1" customWidth="1"/>
    <col min="11779" max="11789" width="0" style="469" hidden="1" customWidth="1"/>
    <col min="11790" max="11790" width="14.7265625" style="469" bestFit="1" customWidth="1"/>
    <col min="11791" max="11795" width="0" style="469" hidden="1" customWidth="1"/>
    <col min="11796" max="11799" width="17.26953125" style="469" customWidth="1"/>
    <col min="11800" max="12032" width="9.1796875" style="469"/>
    <col min="12033" max="12033" width="65.7265625" style="469" bestFit="1" customWidth="1"/>
    <col min="12034" max="12034" width="9.54296875" style="469" bestFit="1" customWidth="1"/>
    <col min="12035" max="12045" width="0" style="469" hidden="1" customWidth="1"/>
    <col min="12046" max="12046" width="14.7265625" style="469" bestFit="1" customWidth="1"/>
    <col min="12047" max="12051" width="0" style="469" hidden="1" customWidth="1"/>
    <col min="12052" max="12055" width="17.26953125" style="469" customWidth="1"/>
    <col min="12056" max="12288" width="9.1796875" style="469"/>
    <col min="12289" max="12289" width="65.7265625" style="469" bestFit="1" customWidth="1"/>
    <col min="12290" max="12290" width="9.54296875" style="469" bestFit="1" customWidth="1"/>
    <col min="12291" max="12301" width="0" style="469" hidden="1" customWidth="1"/>
    <col min="12302" max="12302" width="14.7265625" style="469" bestFit="1" customWidth="1"/>
    <col min="12303" max="12307" width="0" style="469" hidden="1" customWidth="1"/>
    <col min="12308" max="12311" width="17.26953125" style="469" customWidth="1"/>
    <col min="12312" max="12544" width="9.1796875" style="469"/>
    <col min="12545" max="12545" width="65.7265625" style="469" bestFit="1" customWidth="1"/>
    <col min="12546" max="12546" width="9.54296875" style="469" bestFit="1" customWidth="1"/>
    <col min="12547" max="12557" width="0" style="469" hidden="1" customWidth="1"/>
    <col min="12558" max="12558" width="14.7265625" style="469" bestFit="1" customWidth="1"/>
    <col min="12559" max="12563" width="0" style="469" hidden="1" customWidth="1"/>
    <col min="12564" max="12567" width="17.26953125" style="469" customWidth="1"/>
    <col min="12568" max="12800" width="9.1796875" style="469"/>
    <col min="12801" max="12801" width="65.7265625" style="469" bestFit="1" customWidth="1"/>
    <col min="12802" max="12802" width="9.54296875" style="469" bestFit="1" customWidth="1"/>
    <col min="12803" max="12813" width="0" style="469" hidden="1" customWidth="1"/>
    <col min="12814" max="12814" width="14.7265625" style="469" bestFit="1" customWidth="1"/>
    <col min="12815" max="12819" width="0" style="469" hidden="1" customWidth="1"/>
    <col min="12820" max="12823" width="17.26953125" style="469" customWidth="1"/>
    <col min="12824" max="13056" width="9.1796875" style="469"/>
    <col min="13057" max="13057" width="65.7265625" style="469" bestFit="1" customWidth="1"/>
    <col min="13058" max="13058" width="9.54296875" style="469" bestFit="1" customWidth="1"/>
    <col min="13059" max="13069" width="0" style="469" hidden="1" customWidth="1"/>
    <col min="13070" max="13070" width="14.7265625" style="469" bestFit="1" customWidth="1"/>
    <col min="13071" max="13075" width="0" style="469" hidden="1" customWidth="1"/>
    <col min="13076" max="13079" width="17.26953125" style="469" customWidth="1"/>
    <col min="13080" max="13312" width="9.1796875" style="469"/>
    <col min="13313" max="13313" width="65.7265625" style="469" bestFit="1" customWidth="1"/>
    <col min="13314" max="13314" width="9.54296875" style="469" bestFit="1" customWidth="1"/>
    <col min="13315" max="13325" width="0" style="469" hidden="1" customWidth="1"/>
    <col min="13326" max="13326" width="14.7265625" style="469" bestFit="1" customWidth="1"/>
    <col min="13327" max="13331" width="0" style="469" hidden="1" customWidth="1"/>
    <col min="13332" max="13335" width="17.26953125" style="469" customWidth="1"/>
    <col min="13336" max="13568" width="9.1796875" style="469"/>
    <col min="13569" max="13569" width="65.7265625" style="469" bestFit="1" customWidth="1"/>
    <col min="13570" max="13570" width="9.54296875" style="469" bestFit="1" customWidth="1"/>
    <col min="13571" max="13581" width="0" style="469" hidden="1" customWidth="1"/>
    <col min="13582" max="13582" width="14.7265625" style="469" bestFit="1" customWidth="1"/>
    <col min="13583" max="13587" width="0" style="469" hidden="1" customWidth="1"/>
    <col min="13588" max="13591" width="17.26953125" style="469" customWidth="1"/>
    <col min="13592" max="13824" width="9.1796875" style="469"/>
    <col min="13825" max="13825" width="65.7265625" style="469" bestFit="1" customWidth="1"/>
    <col min="13826" max="13826" width="9.54296875" style="469" bestFit="1" customWidth="1"/>
    <col min="13827" max="13837" width="0" style="469" hidden="1" customWidth="1"/>
    <col min="13838" max="13838" width="14.7265625" style="469" bestFit="1" customWidth="1"/>
    <col min="13839" max="13843" width="0" style="469" hidden="1" customWidth="1"/>
    <col min="13844" max="13847" width="17.26953125" style="469" customWidth="1"/>
    <col min="13848" max="14080" width="9.1796875" style="469"/>
    <col min="14081" max="14081" width="65.7265625" style="469" bestFit="1" customWidth="1"/>
    <col min="14082" max="14082" width="9.54296875" style="469" bestFit="1" customWidth="1"/>
    <col min="14083" max="14093" width="0" style="469" hidden="1" customWidth="1"/>
    <col min="14094" max="14094" width="14.7265625" style="469" bestFit="1" customWidth="1"/>
    <col min="14095" max="14099" width="0" style="469" hidden="1" customWidth="1"/>
    <col min="14100" max="14103" width="17.26953125" style="469" customWidth="1"/>
    <col min="14104" max="14336" width="9.1796875" style="469"/>
    <col min="14337" max="14337" width="65.7265625" style="469" bestFit="1" customWidth="1"/>
    <col min="14338" max="14338" width="9.54296875" style="469" bestFit="1" customWidth="1"/>
    <col min="14339" max="14349" width="0" style="469" hidden="1" customWidth="1"/>
    <col min="14350" max="14350" width="14.7265625" style="469" bestFit="1" customWidth="1"/>
    <col min="14351" max="14355" width="0" style="469" hidden="1" customWidth="1"/>
    <col min="14356" max="14359" width="17.26953125" style="469" customWidth="1"/>
    <col min="14360" max="14592" width="9.1796875" style="469"/>
    <col min="14593" max="14593" width="65.7265625" style="469" bestFit="1" customWidth="1"/>
    <col min="14594" max="14594" width="9.54296875" style="469" bestFit="1" customWidth="1"/>
    <col min="14595" max="14605" width="0" style="469" hidden="1" customWidth="1"/>
    <col min="14606" max="14606" width="14.7265625" style="469" bestFit="1" customWidth="1"/>
    <col min="14607" max="14611" width="0" style="469" hidden="1" customWidth="1"/>
    <col min="14612" max="14615" width="17.26953125" style="469" customWidth="1"/>
    <col min="14616" max="14848" width="9.1796875" style="469"/>
    <col min="14849" max="14849" width="65.7265625" style="469" bestFit="1" customWidth="1"/>
    <col min="14850" max="14850" width="9.54296875" style="469" bestFit="1" customWidth="1"/>
    <col min="14851" max="14861" width="0" style="469" hidden="1" customWidth="1"/>
    <col min="14862" max="14862" width="14.7265625" style="469" bestFit="1" customWidth="1"/>
    <col min="14863" max="14867" width="0" style="469" hidden="1" customWidth="1"/>
    <col min="14868" max="14871" width="17.26953125" style="469" customWidth="1"/>
    <col min="14872" max="15104" width="9.1796875" style="469"/>
    <col min="15105" max="15105" width="65.7265625" style="469" bestFit="1" customWidth="1"/>
    <col min="15106" max="15106" width="9.54296875" style="469" bestFit="1" customWidth="1"/>
    <col min="15107" max="15117" width="0" style="469" hidden="1" customWidth="1"/>
    <col min="15118" max="15118" width="14.7265625" style="469" bestFit="1" customWidth="1"/>
    <col min="15119" max="15123" width="0" style="469" hidden="1" customWidth="1"/>
    <col min="15124" max="15127" width="17.26953125" style="469" customWidth="1"/>
    <col min="15128" max="15360" width="9.1796875" style="469"/>
    <col min="15361" max="15361" width="65.7265625" style="469" bestFit="1" customWidth="1"/>
    <col min="15362" max="15362" width="9.54296875" style="469" bestFit="1" customWidth="1"/>
    <col min="15363" max="15373" width="0" style="469" hidden="1" customWidth="1"/>
    <col min="15374" max="15374" width="14.7265625" style="469" bestFit="1" customWidth="1"/>
    <col min="15375" max="15379" width="0" style="469" hidden="1" customWidth="1"/>
    <col min="15380" max="15383" width="17.26953125" style="469" customWidth="1"/>
    <col min="15384" max="15616" width="9.1796875" style="469"/>
    <col min="15617" max="15617" width="65.7265625" style="469" bestFit="1" customWidth="1"/>
    <col min="15618" max="15618" width="9.54296875" style="469" bestFit="1" customWidth="1"/>
    <col min="15619" max="15629" width="0" style="469" hidden="1" customWidth="1"/>
    <col min="15630" max="15630" width="14.7265625" style="469" bestFit="1" customWidth="1"/>
    <col min="15631" max="15635" width="0" style="469" hidden="1" customWidth="1"/>
    <col min="15636" max="15639" width="17.26953125" style="469" customWidth="1"/>
    <col min="15640" max="15872" width="9.1796875" style="469"/>
    <col min="15873" max="15873" width="65.7265625" style="469" bestFit="1" customWidth="1"/>
    <col min="15874" max="15874" width="9.54296875" style="469" bestFit="1" customWidth="1"/>
    <col min="15875" max="15885" width="0" style="469" hidden="1" customWidth="1"/>
    <col min="15886" max="15886" width="14.7265625" style="469" bestFit="1" customWidth="1"/>
    <col min="15887" max="15891" width="0" style="469" hidden="1" customWidth="1"/>
    <col min="15892" max="15895" width="17.26953125" style="469" customWidth="1"/>
    <col min="15896" max="16128" width="9.1796875" style="469"/>
    <col min="16129" max="16129" width="65.7265625" style="469" bestFit="1" customWidth="1"/>
    <col min="16130" max="16130" width="9.54296875" style="469" bestFit="1" customWidth="1"/>
    <col min="16131" max="16141" width="0" style="469" hidden="1" customWidth="1"/>
    <col min="16142" max="16142" width="14.7265625" style="469" bestFit="1" customWidth="1"/>
    <col min="16143" max="16147" width="0" style="469" hidden="1" customWidth="1"/>
    <col min="16148" max="16151" width="17.26953125" style="469" customWidth="1"/>
    <col min="16152" max="16384" width="9.1796875" style="469"/>
  </cols>
  <sheetData>
    <row r="1" spans="1:19" s="458" customFormat="1" ht="15.5">
      <c r="A1" s="492" t="s">
        <v>365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69"/>
      <c r="Q1" s="459"/>
      <c r="R1" s="460"/>
      <c r="S1" s="461"/>
    </row>
    <row r="2" spans="1:19" s="458" customFormat="1" ht="15">
      <c r="A2" s="498" t="s">
        <v>394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69"/>
      <c r="Q2" s="463"/>
      <c r="R2" s="464"/>
      <c r="S2" s="461"/>
    </row>
    <row r="3" spans="1:19" s="458" customFormat="1" ht="15">
      <c r="A3" s="502" t="str">
        <f>R4</f>
        <v>September 2016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469"/>
      <c r="Q3" s="463"/>
      <c r="R3" s="464"/>
      <c r="S3" s="461"/>
    </row>
    <row r="4" spans="1:19" s="458" customFormat="1">
      <c r="A4" s="503"/>
      <c r="B4" s="503"/>
      <c r="C4" s="503"/>
      <c r="D4" s="503"/>
      <c r="E4" s="503"/>
      <c r="F4" s="503"/>
      <c r="G4" s="503"/>
      <c r="O4" s="469"/>
      <c r="Q4" s="463" t="s">
        <v>367</v>
      </c>
      <c r="R4" s="464" t="str">
        <f>TEXT(S4,"mmmm yyyy")</f>
        <v>September 2016</v>
      </c>
      <c r="S4" s="467">
        <v>42643</v>
      </c>
    </row>
    <row r="5" spans="1:19">
      <c r="A5" s="503"/>
      <c r="B5" s="503"/>
      <c r="C5" s="503"/>
      <c r="D5" s="503"/>
      <c r="E5" s="503"/>
      <c r="F5" s="503"/>
      <c r="G5" s="503"/>
      <c r="K5" s="503"/>
      <c r="L5" s="503"/>
      <c r="M5" s="503"/>
      <c r="N5" s="503"/>
      <c r="Q5" s="463" t="s">
        <v>387</v>
      </c>
      <c r="R5" s="464" t="str">
        <f>S5</f>
        <v>.</v>
      </c>
      <c r="S5" s="461" t="str">
        <f>'Fund 888'!S5</f>
        <v>.</v>
      </c>
    </row>
    <row r="6" spans="1:19" ht="15.5">
      <c r="A6" s="489"/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 t="str">
        <f>"FY "&amp;$R$6&amp;" YTD"</f>
        <v>FY 2017 YTD</v>
      </c>
      <c r="Q6" s="463" t="s">
        <v>370</v>
      </c>
      <c r="R6" s="464" t="str">
        <f>S6</f>
        <v>2017</v>
      </c>
      <c r="S6" s="461" t="str">
        <f>'Fund 888'!S6</f>
        <v>2017</v>
      </c>
    </row>
    <row r="7" spans="1:19" ht="16" thickBot="1">
      <c r="A7" s="489"/>
      <c r="B7" s="472" t="str">
        <f>"9/1/2"&amp;$R$10</f>
        <v>9/1/2016</v>
      </c>
      <c r="C7" s="473" t="str">
        <f>"Oct 2"&amp;$R$10</f>
        <v>Oct 2016</v>
      </c>
      <c r="D7" s="473" t="str">
        <f>"Nov 2"&amp;$R$10</f>
        <v>Nov 2016</v>
      </c>
      <c r="E7" s="473" t="str">
        <f>"Dec 2"&amp;$R$10</f>
        <v>Dec 2016</v>
      </c>
      <c r="F7" s="473" t="str">
        <f>"Jan "&amp;$R$6</f>
        <v>Jan 2017</v>
      </c>
      <c r="G7" s="473" t="str">
        <f>"Feb "&amp;$R$6</f>
        <v>Feb 2017</v>
      </c>
      <c r="H7" s="473" t="str">
        <f>"Mar "&amp;$R$6</f>
        <v>Mar 2017</v>
      </c>
      <c r="I7" s="473" t="str">
        <f>"Apr "&amp;$R$6</f>
        <v>Apr 2017</v>
      </c>
      <c r="J7" s="473" t="str">
        <f>"May "&amp;$R$6</f>
        <v>May 2017</v>
      </c>
      <c r="K7" s="473" t="str">
        <f>"Jun "&amp;$R$6</f>
        <v>Jun 2017</v>
      </c>
      <c r="L7" s="473" t="str">
        <f>"Jul "&amp;$R$6</f>
        <v>Jul 2017</v>
      </c>
      <c r="M7" s="473" t="str">
        <f>"Aug "&amp;$R$6</f>
        <v>Aug 2017</v>
      </c>
      <c r="N7" s="507" t="str">
        <f>"as of "&amp;R8</f>
        <v>as of 09/30/16</v>
      </c>
      <c r="Q7" s="463" t="s">
        <v>372</v>
      </c>
      <c r="R7" s="464" t="str">
        <f>TEXT(S7,"mmmm-dd-yyyy")</f>
        <v>September-30-2016</v>
      </c>
      <c r="S7" s="467">
        <f>S4</f>
        <v>42643</v>
      </c>
    </row>
    <row r="8" spans="1:19" ht="16" thickTop="1">
      <c r="A8" s="489"/>
      <c r="B8" s="489"/>
      <c r="C8" s="489"/>
      <c r="D8" s="489"/>
      <c r="E8" s="489"/>
      <c r="F8" s="489"/>
      <c r="G8" s="489"/>
      <c r="H8" s="491"/>
      <c r="I8" s="523"/>
      <c r="J8" s="523"/>
      <c r="K8" s="489"/>
      <c r="L8" s="489"/>
      <c r="M8" s="489"/>
      <c r="N8" s="489"/>
      <c r="Q8" s="463" t="s">
        <v>372</v>
      </c>
      <c r="R8" s="464" t="str">
        <f>TEXT(S8,"mm/dd/yy")</f>
        <v>09/30/16</v>
      </c>
      <c r="S8" s="467">
        <f>S4</f>
        <v>42643</v>
      </c>
    </row>
    <row r="9" spans="1:19" ht="15.5" thickBot="1">
      <c r="A9" s="508" t="s">
        <v>373</v>
      </c>
      <c r="B9" s="510">
        <v>0</v>
      </c>
      <c r="C9" s="510">
        <f t="shared" ref="C9:J9" si="0">ROUND(B37,0)</f>
        <v>0</v>
      </c>
      <c r="D9" s="510">
        <f t="shared" si="0"/>
        <v>0</v>
      </c>
      <c r="E9" s="510">
        <f t="shared" si="0"/>
        <v>0</v>
      </c>
      <c r="F9" s="510">
        <f t="shared" si="0"/>
        <v>0</v>
      </c>
      <c r="G9" s="510">
        <f t="shared" si="0"/>
        <v>0</v>
      </c>
      <c r="H9" s="510">
        <f t="shared" si="0"/>
        <v>0</v>
      </c>
      <c r="I9" s="510">
        <f t="shared" si="0"/>
        <v>0</v>
      </c>
      <c r="J9" s="510">
        <f t="shared" si="0"/>
        <v>0</v>
      </c>
      <c r="K9" s="510">
        <f>J37</f>
        <v>0</v>
      </c>
      <c r="L9" s="510">
        <f>K37</f>
        <v>0</v>
      </c>
      <c r="M9" s="510">
        <f>L37</f>
        <v>0</v>
      </c>
      <c r="N9" s="510">
        <f>B9</f>
        <v>0</v>
      </c>
      <c r="Q9" s="463" t="s">
        <v>370</v>
      </c>
      <c r="R9" s="464">
        <f>S9</f>
        <v>17</v>
      </c>
      <c r="S9" s="461">
        <f>'Fund 888'!S9</f>
        <v>17</v>
      </c>
    </row>
    <row r="10" spans="1:19" ht="15.5">
      <c r="A10" s="489"/>
      <c r="B10" s="489"/>
      <c r="C10" s="489"/>
      <c r="D10" s="489"/>
      <c r="E10" s="489"/>
      <c r="F10" s="489"/>
      <c r="G10" s="489"/>
      <c r="H10" s="491"/>
      <c r="I10" s="491"/>
      <c r="J10" s="491"/>
      <c r="K10" s="489"/>
      <c r="L10" s="489"/>
      <c r="M10" s="489"/>
      <c r="N10" s="489"/>
      <c r="Q10" s="480" t="s">
        <v>374</v>
      </c>
      <c r="R10" s="481" t="str">
        <f>"0"&amp;S10</f>
        <v>016</v>
      </c>
      <c r="S10" s="461">
        <f>'Fund 888'!S10</f>
        <v>16</v>
      </c>
    </row>
    <row r="11" spans="1:19" ht="15.5">
      <c r="A11" s="483" t="s">
        <v>375</v>
      </c>
      <c r="B11" s="489"/>
      <c r="C11" s="489"/>
      <c r="D11" s="489"/>
      <c r="E11" s="489"/>
      <c r="F11" s="489"/>
      <c r="G11" s="489"/>
      <c r="H11" s="491"/>
      <c r="I11" s="491"/>
      <c r="J11" s="491"/>
      <c r="K11" s="489"/>
      <c r="L11" s="489"/>
      <c r="M11" s="489"/>
      <c r="N11" s="489"/>
    </row>
    <row r="12" spans="1:19" ht="15.5">
      <c r="A12" s="489"/>
      <c r="B12" s="489"/>
      <c r="C12" s="489"/>
      <c r="D12" s="489"/>
      <c r="E12" s="489"/>
      <c r="F12" s="489"/>
      <c r="G12" s="489"/>
      <c r="H12" s="491"/>
      <c r="I12" s="491"/>
      <c r="J12" s="491"/>
      <c r="K12" s="489"/>
      <c r="L12" s="489"/>
      <c r="M12" s="489"/>
      <c r="N12" s="489"/>
    </row>
    <row r="13" spans="1:19" ht="15.5" hidden="1">
      <c r="A13" s="489" t="s">
        <v>395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>
        <f>SUM(B13:M13)</f>
        <v>0</v>
      </c>
    </row>
    <row r="14" spans="1:19" ht="15.5" hidden="1">
      <c r="A14" s="484" t="s">
        <v>396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>
        <f>SUM(B14:M14)</f>
        <v>0</v>
      </c>
    </row>
    <row r="15" spans="1:19" ht="15.5">
      <c r="A15" s="489" t="s">
        <v>397</v>
      </c>
      <c r="B15" s="489">
        <v>0</v>
      </c>
      <c r="C15" s="491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>
        <f>SUM(B15:M15)</f>
        <v>0</v>
      </c>
    </row>
    <row r="16" spans="1:19" ht="15.5">
      <c r="A16" s="489"/>
      <c r="B16" s="489"/>
      <c r="C16" s="489"/>
      <c r="D16" s="489"/>
      <c r="E16" s="489"/>
      <c r="F16" s="489"/>
      <c r="G16" s="489"/>
      <c r="H16" s="491"/>
      <c r="I16" s="491"/>
      <c r="J16" s="491"/>
      <c r="K16" s="489"/>
      <c r="L16" s="489"/>
      <c r="M16" s="489"/>
      <c r="N16" s="489"/>
    </row>
    <row r="17" spans="1:14" ht="15.5" hidden="1">
      <c r="A17" s="489"/>
      <c r="B17" s="489"/>
      <c r="C17" s="489"/>
      <c r="D17" s="489"/>
      <c r="E17" s="489"/>
      <c r="F17" s="489"/>
      <c r="G17" s="489"/>
      <c r="H17" s="491"/>
      <c r="I17" s="491"/>
      <c r="J17" s="491"/>
      <c r="K17" s="489"/>
      <c r="L17" s="489"/>
      <c r="M17" s="489"/>
      <c r="N17" s="489"/>
    </row>
    <row r="18" spans="1:14" ht="15.5" hidden="1">
      <c r="A18" s="515" t="s">
        <v>391</v>
      </c>
      <c r="B18" s="489"/>
      <c r="C18" s="489"/>
      <c r="D18" s="489"/>
      <c r="E18" s="489"/>
      <c r="F18" s="489"/>
      <c r="G18" s="489"/>
      <c r="H18" s="491"/>
      <c r="I18" s="491"/>
      <c r="J18" s="491"/>
      <c r="K18" s="489"/>
      <c r="L18" s="489"/>
      <c r="M18" s="489"/>
      <c r="N18" s="489">
        <f>ROUND(SUM(B18:M18),0)</f>
        <v>0</v>
      </c>
    </row>
    <row r="19" spans="1:14" ht="15.5" hidden="1">
      <c r="A19" s="489"/>
      <c r="B19" s="489"/>
      <c r="C19" s="489"/>
      <c r="D19" s="489"/>
      <c r="E19" s="489"/>
      <c r="F19" s="489"/>
      <c r="G19" s="489"/>
      <c r="H19" s="491"/>
      <c r="I19" s="491"/>
      <c r="J19" s="491"/>
      <c r="K19" s="489"/>
      <c r="L19" s="489"/>
      <c r="M19" s="489"/>
      <c r="N19" s="489">
        <f>ROUND(SUM(B19:M19),0)</f>
        <v>0</v>
      </c>
    </row>
    <row r="20" spans="1:14" ht="15.5" hidden="1">
      <c r="A20" s="489"/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>
        <f>ROUND(SUM(B20:M20),0)</f>
        <v>0</v>
      </c>
    </row>
    <row r="21" spans="1:14" ht="15.5" hidden="1">
      <c r="A21" s="489"/>
      <c r="B21" s="489"/>
      <c r="C21" s="489"/>
      <c r="D21" s="489"/>
      <c r="E21" s="489"/>
      <c r="F21" s="489"/>
      <c r="G21" s="489"/>
      <c r="H21" s="491"/>
      <c r="I21" s="491"/>
      <c r="J21" s="491"/>
      <c r="K21" s="489"/>
      <c r="L21" s="489"/>
      <c r="M21" s="489"/>
      <c r="N21" s="489"/>
    </row>
    <row r="22" spans="1:14" ht="15.5">
      <c r="A22" s="489"/>
      <c r="B22" s="489"/>
      <c r="C22" s="489"/>
      <c r="D22" s="489"/>
      <c r="E22" s="489"/>
      <c r="F22" s="489"/>
      <c r="G22" s="489"/>
      <c r="H22" s="491"/>
      <c r="I22" s="491"/>
      <c r="J22" s="491"/>
      <c r="K22" s="489"/>
      <c r="L22" s="489"/>
      <c r="M22" s="489"/>
      <c r="N22" s="489"/>
    </row>
    <row r="23" spans="1:14" ht="15">
      <c r="A23" s="487" t="s">
        <v>380</v>
      </c>
      <c r="B23" s="516">
        <f>ROUND((SUM(B11:B15)),0)</f>
        <v>0</v>
      </c>
      <c r="C23" s="516">
        <f t="shared" ref="C23:M23" si="1">ROUND((SUM(C11:C15)),0)</f>
        <v>0</v>
      </c>
      <c r="D23" s="516">
        <f t="shared" si="1"/>
        <v>0</v>
      </c>
      <c r="E23" s="516">
        <f t="shared" si="1"/>
        <v>0</v>
      </c>
      <c r="F23" s="516">
        <f t="shared" si="1"/>
        <v>0</v>
      </c>
      <c r="G23" s="516">
        <f t="shared" si="1"/>
        <v>0</v>
      </c>
      <c r="H23" s="516">
        <f t="shared" si="1"/>
        <v>0</v>
      </c>
      <c r="I23" s="516">
        <f t="shared" si="1"/>
        <v>0</v>
      </c>
      <c r="J23" s="516">
        <f t="shared" si="1"/>
        <v>0</v>
      </c>
      <c r="K23" s="516">
        <f t="shared" si="1"/>
        <v>0</v>
      </c>
      <c r="L23" s="516">
        <f t="shared" si="1"/>
        <v>0</v>
      </c>
      <c r="M23" s="516">
        <f t="shared" si="1"/>
        <v>0</v>
      </c>
      <c r="N23" s="516">
        <f>ROUND((SUM(N11:N15)),0)</f>
        <v>0</v>
      </c>
    </row>
    <row r="24" spans="1:14" ht="15.5">
      <c r="A24" s="489"/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</row>
    <row r="25" spans="1:14" ht="15.5">
      <c r="A25" s="483" t="s">
        <v>381</v>
      </c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</row>
    <row r="26" spans="1:14" ht="15.5">
      <c r="A26" s="483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</row>
    <row r="27" spans="1:14" ht="15.5">
      <c r="A27" s="524" t="s">
        <v>398</v>
      </c>
      <c r="B27" s="514">
        <v>0</v>
      </c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>
        <f t="shared" ref="N27:N32" si="2">ROUND(SUM(B27:M27),0)</f>
        <v>0</v>
      </c>
    </row>
    <row r="28" spans="1:14" ht="15.5" hidden="1">
      <c r="A28" s="518" t="s">
        <v>399</v>
      </c>
      <c r="B28" s="489"/>
      <c r="C28" s="489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489">
        <f t="shared" si="2"/>
        <v>0</v>
      </c>
    </row>
    <row r="29" spans="1:14" ht="15.5" hidden="1">
      <c r="A29" s="489" t="s">
        <v>400</v>
      </c>
      <c r="B29" s="489"/>
      <c r="C29" s="489"/>
      <c r="D29" s="489"/>
      <c r="E29" s="486"/>
      <c r="F29" s="489"/>
      <c r="G29" s="489"/>
      <c r="H29" s="489"/>
      <c r="I29" s="489"/>
      <c r="J29" s="489"/>
      <c r="K29" s="489"/>
      <c r="L29" s="489"/>
      <c r="M29" s="489"/>
      <c r="N29" s="489">
        <f t="shared" si="2"/>
        <v>0</v>
      </c>
    </row>
    <row r="30" spans="1:14" ht="15.5" hidden="1">
      <c r="A30" s="526"/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>
        <f t="shared" si="2"/>
        <v>0</v>
      </c>
    </row>
    <row r="31" spans="1:14" ht="15.5" hidden="1">
      <c r="A31" s="515"/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>
        <f t="shared" si="2"/>
        <v>0</v>
      </c>
    </row>
    <row r="32" spans="1:14" ht="15.5" hidden="1">
      <c r="A32" s="515"/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>
        <f t="shared" si="2"/>
        <v>0</v>
      </c>
    </row>
    <row r="33" spans="1:14" ht="15.5">
      <c r="A33" s="515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</row>
    <row r="34" spans="1:14" ht="15.5">
      <c r="A34" s="515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</row>
    <row r="35" spans="1:14" ht="15">
      <c r="A35" s="483" t="s">
        <v>383</v>
      </c>
      <c r="B35" s="516">
        <f>ROUND(SUM(B27:B32),0)</f>
        <v>0</v>
      </c>
      <c r="C35" s="516">
        <f t="shared" ref="C35:N35" si="3">ROUND(SUM(C27:C32),0)</f>
        <v>0</v>
      </c>
      <c r="D35" s="516">
        <f t="shared" si="3"/>
        <v>0</v>
      </c>
      <c r="E35" s="516">
        <f t="shared" si="3"/>
        <v>0</v>
      </c>
      <c r="F35" s="516">
        <f t="shared" si="3"/>
        <v>0</v>
      </c>
      <c r="G35" s="516">
        <f t="shared" si="3"/>
        <v>0</v>
      </c>
      <c r="H35" s="516">
        <f t="shared" si="3"/>
        <v>0</v>
      </c>
      <c r="I35" s="516">
        <f t="shared" si="3"/>
        <v>0</v>
      </c>
      <c r="J35" s="516">
        <f t="shared" si="3"/>
        <v>0</v>
      </c>
      <c r="K35" s="516">
        <f t="shared" si="3"/>
        <v>0</v>
      </c>
      <c r="L35" s="516">
        <f t="shared" si="3"/>
        <v>0</v>
      </c>
      <c r="M35" s="516">
        <f t="shared" si="3"/>
        <v>0</v>
      </c>
      <c r="N35" s="516">
        <f t="shared" si="3"/>
        <v>0</v>
      </c>
    </row>
    <row r="36" spans="1:14" ht="15.5">
      <c r="A36" s="489"/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</row>
    <row r="37" spans="1:14" ht="15.5" thickBot="1">
      <c r="A37" s="508" t="s">
        <v>384</v>
      </c>
      <c r="B37" s="520">
        <f t="shared" ref="B37:M37" si="4">+B9+B23+B35</f>
        <v>0</v>
      </c>
      <c r="C37" s="520">
        <f t="shared" si="4"/>
        <v>0</v>
      </c>
      <c r="D37" s="520">
        <f t="shared" si="4"/>
        <v>0</v>
      </c>
      <c r="E37" s="520">
        <f t="shared" si="4"/>
        <v>0</v>
      </c>
      <c r="F37" s="520">
        <f t="shared" si="4"/>
        <v>0</v>
      </c>
      <c r="G37" s="520">
        <f t="shared" si="4"/>
        <v>0</v>
      </c>
      <c r="H37" s="520">
        <f t="shared" si="4"/>
        <v>0</v>
      </c>
      <c r="I37" s="520">
        <f t="shared" si="4"/>
        <v>0</v>
      </c>
      <c r="J37" s="520">
        <f t="shared" si="4"/>
        <v>0</v>
      </c>
      <c r="K37" s="520">
        <f t="shared" si="4"/>
        <v>0</v>
      </c>
      <c r="L37" s="520">
        <f t="shared" si="4"/>
        <v>0</v>
      </c>
      <c r="M37" s="520">
        <f t="shared" si="4"/>
        <v>0</v>
      </c>
      <c r="N37" s="520">
        <f>N9+N23+N35</f>
        <v>0</v>
      </c>
    </row>
    <row r="38" spans="1:14" ht="15.5">
      <c r="A38" s="491"/>
      <c r="B38" s="491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</row>
    <row r="39" spans="1:14" ht="15.5" hidden="1">
      <c r="A39" s="491"/>
      <c r="B39" s="491"/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</row>
    <row r="40" spans="1:14" ht="15.5" hidden="1">
      <c r="A40" s="491"/>
      <c r="B40" s="489">
        <v>473814</v>
      </c>
      <c r="C40" s="489">
        <v>473814</v>
      </c>
      <c r="D40" s="489">
        <v>473814</v>
      </c>
      <c r="E40" s="489">
        <v>473796</v>
      </c>
      <c r="F40" s="489">
        <v>473808</v>
      </c>
      <c r="G40" s="489">
        <v>473808</v>
      </c>
      <c r="H40" s="489">
        <v>0</v>
      </c>
      <c r="I40" s="489">
        <v>0</v>
      </c>
      <c r="J40" s="489">
        <v>0</v>
      </c>
      <c r="K40" s="489">
        <v>0</v>
      </c>
      <c r="L40" s="489">
        <v>0</v>
      </c>
      <c r="M40" s="489">
        <v>0</v>
      </c>
      <c r="N40" s="491"/>
    </row>
    <row r="41" spans="1:14" ht="15.5" hidden="1">
      <c r="A41" s="491"/>
      <c r="B41" s="491">
        <v>473814</v>
      </c>
      <c r="C41" s="491">
        <v>473814</v>
      </c>
      <c r="D41" s="491">
        <v>473814</v>
      </c>
      <c r="E41" s="491">
        <v>473796</v>
      </c>
      <c r="F41" s="491">
        <v>473808</v>
      </c>
      <c r="G41" s="491">
        <v>473808</v>
      </c>
      <c r="H41" s="491">
        <v>0</v>
      </c>
      <c r="I41" s="491">
        <v>0</v>
      </c>
      <c r="J41" s="491">
        <v>0</v>
      </c>
      <c r="K41" s="491">
        <v>0</v>
      </c>
      <c r="L41" s="491">
        <v>0</v>
      </c>
      <c r="M41" s="491">
        <v>0</v>
      </c>
      <c r="N41" s="491" t="s">
        <v>171</v>
      </c>
    </row>
    <row r="42" spans="1:14" ht="16" hidden="1" thickBot="1">
      <c r="A42" s="491"/>
      <c r="B42" s="527">
        <f t="shared" ref="B42:M42" si="5">B41-B23</f>
        <v>473814</v>
      </c>
      <c r="C42" s="527">
        <f t="shared" si="5"/>
        <v>473814</v>
      </c>
      <c r="D42" s="527">
        <f t="shared" si="5"/>
        <v>473814</v>
      </c>
      <c r="E42" s="527">
        <f t="shared" si="5"/>
        <v>473796</v>
      </c>
      <c r="F42" s="527">
        <f t="shared" si="5"/>
        <v>473808</v>
      </c>
      <c r="G42" s="527">
        <f t="shared" si="5"/>
        <v>473808</v>
      </c>
      <c r="H42" s="527">
        <f t="shared" si="5"/>
        <v>0</v>
      </c>
      <c r="I42" s="527">
        <f t="shared" si="5"/>
        <v>0</v>
      </c>
      <c r="J42" s="527">
        <f t="shared" si="5"/>
        <v>0</v>
      </c>
      <c r="K42" s="527">
        <f t="shared" si="5"/>
        <v>0</v>
      </c>
      <c r="L42" s="527">
        <f t="shared" si="5"/>
        <v>0</v>
      </c>
      <c r="M42" s="527">
        <f t="shared" si="5"/>
        <v>0</v>
      </c>
      <c r="N42" s="528">
        <f>SUM(B42:M42)</f>
        <v>2842854</v>
      </c>
    </row>
    <row r="43" spans="1:14" ht="15.5" hidden="1">
      <c r="A43" s="491"/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</row>
    <row r="44" spans="1:14" ht="15.5" hidden="1">
      <c r="A44" s="491"/>
      <c r="B44" s="489">
        <v>0</v>
      </c>
      <c r="C44" s="489">
        <v>0</v>
      </c>
      <c r="D44" s="489">
        <v>-41036.61</v>
      </c>
      <c r="E44" s="489">
        <v>-63427.6</v>
      </c>
      <c r="F44" s="489">
        <v>-65929.19</v>
      </c>
      <c r="G44" s="489">
        <v>-58536.24</v>
      </c>
      <c r="H44" s="489">
        <v>0</v>
      </c>
      <c r="I44" s="489">
        <v>0</v>
      </c>
      <c r="J44" s="489">
        <v>0</v>
      </c>
      <c r="K44" s="489">
        <v>0</v>
      </c>
      <c r="L44" s="489">
        <v>0</v>
      </c>
      <c r="M44" s="489">
        <v>0</v>
      </c>
      <c r="N44" s="491"/>
    </row>
    <row r="45" spans="1:14" ht="15.5" hidden="1">
      <c r="A45" s="491"/>
      <c r="B45" s="489">
        <v>0</v>
      </c>
      <c r="C45" s="489">
        <v>0</v>
      </c>
      <c r="D45" s="489">
        <v>-1.76</v>
      </c>
      <c r="E45" s="489">
        <v>0</v>
      </c>
      <c r="F45" s="489">
        <v>-1.45</v>
      </c>
      <c r="G45" s="489">
        <v>-1.98</v>
      </c>
      <c r="H45" s="489">
        <v>0</v>
      </c>
      <c r="I45" s="489">
        <v>0</v>
      </c>
      <c r="J45" s="489">
        <v>0</v>
      </c>
      <c r="K45" s="489">
        <v>0</v>
      </c>
      <c r="L45" s="489">
        <v>0</v>
      </c>
      <c r="M45" s="489">
        <v>0</v>
      </c>
      <c r="N45" s="491"/>
    </row>
    <row r="46" spans="1:14" ht="15.5" hidden="1">
      <c r="A46" s="491"/>
      <c r="B46" s="491">
        <v>0</v>
      </c>
      <c r="C46" s="491">
        <v>0</v>
      </c>
      <c r="D46" s="491">
        <v>-41038.370000000003</v>
      </c>
      <c r="E46" s="491">
        <v>-63427.6</v>
      </c>
      <c r="F46" s="491">
        <v>-65930.64</v>
      </c>
      <c r="G46" s="491">
        <v>-58538.22</v>
      </c>
      <c r="H46" s="491">
        <v>0</v>
      </c>
      <c r="I46" s="491">
        <v>0</v>
      </c>
      <c r="J46" s="491">
        <v>0</v>
      </c>
      <c r="K46" s="491">
        <v>0</v>
      </c>
      <c r="L46" s="491">
        <v>0</v>
      </c>
      <c r="M46" s="491">
        <v>0</v>
      </c>
      <c r="N46" s="491" t="s">
        <v>171</v>
      </c>
    </row>
    <row r="47" spans="1:14" ht="16" hidden="1" thickBot="1">
      <c r="A47" s="491"/>
      <c r="B47" s="527">
        <f t="shared" ref="B47:M47" si="6">B46-B27</f>
        <v>0</v>
      </c>
      <c r="C47" s="527">
        <f t="shared" si="6"/>
        <v>0</v>
      </c>
      <c r="D47" s="527">
        <f t="shared" si="6"/>
        <v>-41038.370000000003</v>
      </c>
      <c r="E47" s="527">
        <f t="shared" si="6"/>
        <v>-63427.6</v>
      </c>
      <c r="F47" s="527">
        <f t="shared" si="6"/>
        <v>-65930.64</v>
      </c>
      <c r="G47" s="527">
        <f t="shared" si="6"/>
        <v>-58538.22</v>
      </c>
      <c r="H47" s="527">
        <f t="shared" si="6"/>
        <v>0</v>
      </c>
      <c r="I47" s="527">
        <f t="shared" si="6"/>
        <v>0</v>
      </c>
      <c r="J47" s="527">
        <f t="shared" si="6"/>
        <v>0</v>
      </c>
      <c r="K47" s="527">
        <f t="shared" si="6"/>
        <v>0</v>
      </c>
      <c r="L47" s="527">
        <f t="shared" si="6"/>
        <v>0</v>
      </c>
      <c r="M47" s="527">
        <f t="shared" si="6"/>
        <v>0</v>
      </c>
      <c r="N47" s="528">
        <f>SUM(B47:M47)</f>
        <v>-228934.83</v>
      </c>
    </row>
    <row r="48" spans="1:14" ht="15.5">
      <c r="A48" s="491"/>
      <c r="B48" s="491"/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</row>
    <row r="49" spans="1:14" ht="15.5">
      <c r="A49" s="491" t="s">
        <v>401</v>
      </c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V45"/>
  <sheetViews>
    <sheetView zoomScale="85" zoomScaleNormal="85" zoomScaleSheetLayoutView="85" workbookViewId="0">
      <selection activeCell="X12" sqref="X12:X13"/>
    </sheetView>
  </sheetViews>
  <sheetFormatPr defaultRowHeight="13"/>
  <cols>
    <col min="1" max="1" width="56.6328125" style="544" bestFit="1" customWidth="1"/>
    <col min="2" max="2" width="10.54296875" style="469" bestFit="1" customWidth="1"/>
    <col min="3" max="3" width="10.54296875" style="469" hidden="1" customWidth="1"/>
    <col min="4" max="5" width="10.453125" style="469" hidden="1" customWidth="1"/>
    <col min="6" max="6" width="10.26953125" style="469" hidden="1" customWidth="1"/>
    <col min="7" max="7" width="10.453125" style="469" hidden="1" customWidth="1"/>
    <col min="8" max="9" width="10.54296875" style="469" hidden="1" customWidth="1"/>
    <col min="10" max="10" width="10.7265625" style="469" hidden="1" customWidth="1"/>
    <col min="11" max="12" width="10.54296875" style="469" hidden="1" customWidth="1"/>
    <col min="13" max="13" width="10.7265625" style="469" hidden="1" customWidth="1"/>
    <col min="14" max="14" width="14.7265625" style="469" bestFit="1" customWidth="1"/>
    <col min="15" max="15" width="22" style="544" hidden="1" customWidth="1"/>
    <col min="16" max="16" width="22" style="545" hidden="1" customWidth="1"/>
    <col min="17" max="17" width="17.81640625" style="544" hidden="1" customWidth="1"/>
    <col min="18" max="18" width="17.54296875" style="544" hidden="1" customWidth="1"/>
    <col min="19" max="19" width="9.26953125" style="544" hidden="1" customWidth="1"/>
    <col min="20" max="20" width="22" style="544" hidden="1" customWidth="1"/>
    <col min="21" max="22" width="9.1796875" style="544" hidden="1" customWidth="1"/>
    <col min="23" max="23" width="0" style="544" hidden="1" customWidth="1"/>
    <col min="24" max="24" width="10.26953125" style="544" customWidth="1"/>
    <col min="25" max="256" width="8.7265625" style="544"/>
    <col min="257" max="257" width="56.6328125" style="544" bestFit="1" customWidth="1"/>
    <col min="258" max="258" width="10.54296875" style="544" bestFit="1" customWidth="1"/>
    <col min="259" max="269" width="0" style="544" hidden="1" customWidth="1"/>
    <col min="270" max="270" width="14.7265625" style="544" bestFit="1" customWidth="1"/>
    <col min="271" max="279" width="0" style="544" hidden="1" customWidth="1"/>
    <col min="280" max="280" width="10.26953125" style="544" customWidth="1"/>
    <col min="281" max="512" width="8.7265625" style="544"/>
    <col min="513" max="513" width="56.6328125" style="544" bestFit="1" customWidth="1"/>
    <col min="514" max="514" width="10.54296875" style="544" bestFit="1" customWidth="1"/>
    <col min="515" max="525" width="0" style="544" hidden="1" customWidth="1"/>
    <col min="526" max="526" width="14.7265625" style="544" bestFit="1" customWidth="1"/>
    <col min="527" max="535" width="0" style="544" hidden="1" customWidth="1"/>
    <col min="536" max="536" width="10.26953125" style="544" customWidth="1"/>
    <col min="537" max="768" width="8.7265625" style="544"/>
    <col min="769" max="769" width="56.6328125" style="544" bestFit="1" customWidth="1"/>
    <col min="770" max="770" width="10.54296875" style="544" bestFit="1" customWidth="1"/>
    <col min="771" max="781" width="0" style="544" hidden="1" customWidth="1"/>
    <col min="782" max="782" width="14.7265625" style="544" bestFit="1" customWidth="1"/>
    <col min="783" max="791" width="0" style="544" hidden="1" customWidth="1"/>
    <col min="792" max="792" width="10.26953125" style="544" customWidth="1"/>
    <col min="793" max="1024" width="8.7265625" style="544"/>
    <col min="1025" max="1025" width="56.6328125" style="544" bestFit="1" customWidth="1"/>
    <col min="1026" max="1026" width="10.54296875" style="544" bestFit="1" customWidth="1"/>
    <col min="1027" max="1037" width="0" style="544" hidden="1" customWidth="1"/>
    <col min="1038" max="1038" width="14.7265625" style="544" bestFit="1" customWidth="1"/>
    <col min="1039" max="1047" width="0" style="544" hidden="1" customWidth="1"/>
    <col min="1048" max="1048" width="10.26953125" style="544" customWidth="1"/>
    <col min="1049" max="1280" width="8.7265625" style="544"/>
    <col min="1281" max="1281" width="56.6328125" style="544" bestFit="1" customWidth="1"/>
    <col min="1282" max="1282" width="10.54296875" style="544" bestFit="1" customWidth="1"/>
    <col min="1283" max="1293" width="0" style="544" hidden="1" customWidth="1"/>
    <col min="1294" max="1294" width="14.7265625" style="544" bestFit="1" customWidth="1"/>
    <col min="1295" max="1303" width="0" style="544" hidden="1" customWidth="1"/>
    <col min="1304" max="1304" width="10.26953125" style="544" customWidth="1"/>
    <col min="1305" max="1536" width="8.7265625" style="544"/>
    <col min="1537" max="1537" width="56.6328125" style="544" bestFit="1" customWidth="1"/>
    <col min="1538" max="1538" width="10.54296875" style="544" bestFit="1" customWidth="1"/>
    <col min="1539" max="1549" width="0" style="544" hidden="1" customWidth="1"/>
    <col min="1550" max="1550" width="14.7265625" style="544" bestFit="1" customWidth="1"/>
    <col min="1551" max="1559" width="0" style="544" hidden="1" customWidth="1"/>
    <col min="1560" max="1560" width="10.26953125" style="544" customWidth="1"/>
    <col min="1561" max="1792" width="8.7265625" style="544"/>
    <col min="1793" max="1793" width="56.6328125" style="544" bestFit="1" customWidth="1"/>
    <col min="1794" max="1794" width="10.54296875" style="544" bestFit="1" customWidth="1"/>
    <col min="1795" max="1805" width="0" style="544" hidden="1" customWidth="1"/>
    <col min="1806" max="1806" width="14.7265625" style="544" bestFit="1" customWidth="1"/>
    <col min="1807" max="1815" width="0" style="544" hidden="1" customWidth="1"/>
    <col min="1816" max="1816" width="10.26953125" style="544" customWidth="1"/>
    <col min="1817" max="2048" width="8.7265625" style="544"/>
    <col min="2049" max="2049" width="56.6328125" style="544" bestFit="1" customWidth="1"/>
    <col min="2050" max="2050" width="10.54296875" style="544" bestFit="1" customWidth="1"/>
    <col min="2051" max="2061" width="0" style="544" hidden="1" customWidth="1"/>
    <col min="2062" max="2062" width="14.7265625" style="544" bestFit="1" customWidth="1"/>
    <col min="2063" max="2071" width="0" style="544" hidden="1" customWidth="1"/>
    <col min="2072" max="2072" width="10.26953125" style="544" customWidth="1"/>
    <col min="2073" max="2304" width="8.7265625" style="544"/>
    <col min="2305" max="2305" width="56.6328125" style="544" bestFit="1" customWidth="1"/>
    <col min="2306" max="2306" width="10.54296875" style="544" bestFit="1" customWidth="1"/>
    <col min="2307" max="2317" width="0" style="544" hidden="1" customWidth="1"/>
    <col min="2318" max="2318" width="14.7265625" style="544" bestFit="1" customWidth="1"/>
    <col min="2319" max="2327" width="0" style="544" hidden="1" customWidth="1"/>
    <col min="2328" max="2328" width="10.26953125" style="544" customWidth="1"/>
    <col min="2329" max="2560" width="8.7265625" style="544"/>
    <col min="2561" max="2561" width="56.6328125" style="544" bestFit="1" customWidth="1"/>
    <col min="2562" max="2562" width="10.54296875" style="544" bestFit="1" customWidth="1"/>
    <col min="2563" max="2573" width="0" style="544" hidden="1" customWidth="1"/>
    <col min="2574" max="2574" width="14.7265625" style="544" bestFit="1" customWidth="1"/>
    <col min="2575" max="2583" width="0" style="544" hidden="1" customWidth="1"/>
    <col min="2584" max="2584" width="10.26953125" style="544" customWidth="1"/>
    <col min="2585" max="2816" width="8.7265625" style="544"/>
    <col min="2817" max="2817" width="56.6328125" style="544" bestFit="1" customWidth="1"/>
    <col min="2818" max="2818" width="10.54296875" style="544" bestFit="1" customWidth="1"/>
    <col min="2819" max="2829" width="0" style="544" hidden="1" customWidth="1"/>
    <col min="2830" max="2830" width="14.7265625" style="544" bestFit="1" customWidth="1"/>
    <col min="2831" max="2839" width="0" style="544" hidden="1" customWidth="1"/>
    <col min="2840" max="2840" width="10.26953125" style="544" customWidth="1"/>
    <col min="2841" max="3072" width="8.7265625" style="544"/>
    <col min="3073" max="3073" width="56.6328125" style="544" bestFit="1" customWidth="1"/>
    <col min="3074" max="3074" width="10.54296875" style="544" bestFit="1" customWidth="1"/>
    <col min="3075" max="3085" width="0" style="544" hidden="1" customWidth="1"/>
    <col min="3086" max="3086" width="14.7265625" style="544" bestFit="1" customWidth="1"/>
    <col min="3087" max="3095" width="0" style="544" hidden="1" customWidth="1"/>
    <col min="3096" max="3096" width="10.26953125" style="544" customWidth="1"/>
    <col min="3097" max="3328" width="8.7265625" style="544"/>
    <col min="3329" max="3329" width="56.6328125" style="544" bestFit="1" customWidth="1"/>
    <col min="3330" max="3330" width="10.54296875" style="544" bestFit="1" customWidth="1"/>
    <col min="3331" max="3341" width="0" style="544" hidden="1" customWidth="1"/>
    <col min="3342" max="3342" width="14.7265625" style="544" bestFit="1" customWidth="1"/>
    <col min="3343" max="3351" width="0" style="544" hidden="1" customWidth="1"/>
    <col min="3352" max="3352" width="10.26953125" style="544" customWidth="1"/>
    <col min="3353" max="3584" width="8.7265625" style="544"/>
    <col min="3585" max="3585" width="56.6328125" style="544" bestFit="1" customWidth="1"/>
    <col min="3586" max="3586" width="10.54296875" style="544" bestFit="1" customWidth="1"/>
    <col min="3587" max="3597" width="0" style="544" hidden="1" customWidth="1"/>
    <col min="3598" max="3598" width="14.7265625" style="544" bestFit="1" customWidth="1"/>
    <col min="3599" max="3607" width="0" style="544" hidden="1" customWidth="1"/>
    <col min="3608" max="3608" width="10.26953125" style="544" customWidth="1"/>
    <col min="3609" max="3840" width="8.7265625" style="544"/>
    <col min="3841" max="3841" width="56.6328125" style="544" bestFit="1" customWidth="1"/>
    <col min="3842" max="3842" width="10.54296875" style="544" bestFit="1" customWidth="1"/>
    <col min="3843" max="3853" width="0" style="544" hidden="1" customWidth="1"/>
    <col min="3854" max="3854" width="14.7265625" style="544" bestFit="1" customWidth="1"/>
    <col min="3855" max="3863" width="0" style="544" hidden="1" customWidth="1"/>
    <col min="3864" max="3864" width="10.26953125" style="544" customWidth="1"/>
    <col min="3865" max="4096" width="8.7265625" style="544"/>
    <col min="4097" max="4097" width="56.6328125" style="544" bestFit="1" customWidth="1"/>
    <col min="4098" max="4098" width="10.54296875" style="544" bestFit="1" customWidth="1"/>
    <col min="4099" max="4109" width="0" style="544" hidden="1" customWidth="1"/>
    <col min="4110" max="4110" width="14.7265625" style="544" bestFit="1" customWidth="1"/>
    <col min="4111" max="4119" width="0" style="544" hidden="1" customWidth="1"/>
    <col min="4120" max="4120" width="10.26953125" style="544" customWidth="1"/>
    <col min="4121" max="4352" width="8.7265625" style="544"/>
    <col min="4353" max="4353" width="56.6328125" style="544" bestFit="1" customWidth="1"/>
    <col min="4354" max="4354" width="10.54296875" style="544" bestFit="1" customWidth="1"/>
    <col min="4355" max="4365" width="0" style="544" hidden="1" customWidth="1"/>
    <col min="4366" max="4366" width="14.7265625" style="544" bestFit="1" customWidth="1"/>
    <col min="4367" max="4375" width="0" style="544" hidden="1" customWidth="1"/>
    <col min="4376" max="4376" width="10.26953125" style="544" customWidth="1"/>
    <col min="4377" max="4608" width="8.7265625" style="544"/>
    <col min="4609" max="4609" width="56.6328125" style="544" bestFit="1" customWidth="1"/>
    <col min="4610" max="4610" width="10.54296875" style="544" bestFit="1" customWidth="1"/>
    <col min="4611" max="4621" width="0" style="544" hidden="1" customWidth="1"/>
    <col min="4622" max="4622" width="14.7265625" style="544" bestFit="1" customWidth="1"/>
    <col min="4623" max="4631" width="0" style="544" hidden="1" customWidth="1"/>
    <col min="4632" max="4632" width="10.26953125" style="544" customWidth="1"/>
    <col min="4633" max="4864" width="8.7265625" style="544"/>
    <col min="4865" max="4865" width="56.6328125" style="544" bestFit="1" customWidth="1"/>
    <col min="4866" max="4866" width="10.54296875" style="544" bestFit="1" customWidth="1"/>
    <col min="4867" max="4877" width="0" style="544" hidden="1" customWidth="1"/>
    <col min="4878" max="4878" width="14.7265625" style="544" bestFit="1" customWidth="1"/>
    <col min="4879" max="4887" width="0" style="544" hidden="1" customWidth="1"/>
    <col min="4888" max="4888" width="10.26953125" style="544" customWidth="1"/>
    <col min="4889" max="5120" width="8.7265625" style="544"/>
    <col min="5121" max="5121" width="56.6328125" style="544" bestFit="1" customWidth="1"/>
    <col min="5122" max="5122" width="10.54296875" style="544" bestFit="1" customWidth="1"/>
    <col min="5123" max="5133" width="0" style="544" hidden="1" customWidth="1"/>
    <col min="5134" max="5134" width="14.7265625" style="544" bestFit="1" customWidth="1"/>
    <col min="5135" max="5143" width="0" style="544" hidden="1" customWidth="1"/>
    <col min="5144" max="5144" width="10.26953125" style="544" customWidth="1"/>
    <col min="5145" max="5376" width="8.7265625" style="544"/>
    <col min="5377" max="5377" width="56.6328125" style="544" bestFit="1" customWidth="1"/>
    <col min="5378" max="5378" width="10.54296875" style="544" bestFit="1" customWidth="1"/>
    <col min="5379" max="5389" width="0" style="544" hidden="1" customWidth="1"/>
    <col min="5390" max="5390" width="14.7265625" style="544" bestFit="1" customWidth="1"/>
    <col min="5391" max="5399" width="0" style="544" hidden="1" customWidth="1"/>
    <col min="5400" max="5400" width="10.26953125" style="544" customWidth="1"/>
    <col min="5401" max="5632" width="8.7265625" style="544"/>
    <col min="5633" max="5633" width="56.6328125" style="544" bestFit="1" customWidth="1"/>
    <col min="5634" max="5634" width="10.54296875" style="544" bestFit="1" customWidth="1"/>
    <col min="5635" max="5645" width="0" style="544" hidden="1" customWidth="1"/>
    <col min="5646" max="5646" width="14.7265625" style="544" bestFit="1" customWidth="1"/>
    <col min="5647" max="5655" width="0" style="544" hidden="1" customWidth="1"/>
    <col min="5656" max="5656" width="10.26953125" style="544" customWidth="1"/>
    <col min="5657" max="5888" width="8.7265625" style="544"/>
    <col min="5889" max="5889" width="56.6328125" style="544" bestFit="1" customWidth="1"/>
    <col min="5890" max="5890" width="10.54296875" style="544" bestFit="1" customWidth="1"/>
    <col min="5891" max="5901" width="0" style="544" hidden="1" customWidth="1"/>
    <col min="5902" max="5902" width="14.7265625" style="544" bestFit="1" customWidth="1"/>
    <col min="5903" max="5911" width="0" style="544" hidden="1" customWidth="1"/>
    <col min="5912" max="5912" width="10.26953125" style="544" customWidth="1"/>
    <col min="5913" max="6144" width="8.7265625" style="544"/>
    <col min="6145" max="6145" width="56.6328125" style="544" bestFit="1" customWidth="1"/>
    <col min="6146" max="6146" width="10.54296875" style="544" bestFit="1" customWidth="1"/>
    <col min="6147" max="6157" width="0" style="544" hidden="1" customWidth="1"/>
    <col min="6158" max="6158" width="14.7265625" style="544" bestFit="1" customWidth="1"/>
    <col min="6159" max="6167" width="0" style="544" hidden="1" customWidth="1"/>
    <col min="6168" max="6168" width="10.26953125" style="544" customWidth="1"/>
    <col min="6169" max="6400" width="8.7265625" style="544"/>
    <col min="6401" max="6401" width="56.6328125" style="544" bestFit="1" customWidth="1"/>
    <col min="6402" max="6402" width="10.54296875" style="544" bestFit="1" customWidth="1"/>
    <col min="6403" max="6413" width="0" style="544" hidden="1" customWidth="1"/>
    <col min="6414" max="6414" width="14.7265625" style="544" bestFit="1" customWidth="1"/>
    <col min="6415" max="6423" width="0" style="544" hidden="1" customWidth="1"/>
    <col min="6424" max="6424" width="10.26953125" style="544" customWidth="1"/>
    <col min="6425" max="6656" width="8.7265625" style="544"/>
    <col min="6657" max="6657" width="56.6328125" style="544" bestFit="1" customWidth="1"/>
    <col min="6658" max="6658" width="10.54296875" style="544" bestFit="1" customWidth="1"/>
    <col min="6659" max="6669" width="0" style="544" hidden="1" customWidth="1"/>
    <col min="6670" max="6670" width="14.7265625" style="544" bestFit="1" customWidth="1"/>
    <col min="6671" max="6679" width="0" style="544" hidden="1" customWidth="1"/>
    <col min="6680" max="6680" width="10.26953125" style="544" customWidth="1"/>
    <col min="6681" max="6912" width="8.7265625" style="544"/>
    <col min="6913" max="6913" width="56.6328125" style="544" bestFit="1" customWidth="1"/>
    <col min="6914" max="6914" width="10.54296875" style="544" bestFit="1" customWidth="1"/>
    <col min="6915" max="6925" width="0" style="544" hidden="1" customWidth="1"/>
    <col min="6926" max="6926" width="14.7265625" style="544" bestFit="1" customWidth="1"/>
    <col min="6927" max="6935" width="0" style="544" hidden="1" customWidth="1"/>
    <col min="6936" max="6936" width="10.26953125" style="544" customWidth="1"/>
    <col min="6937" max="7168" width="8.7265625" style="544"/>
    <col min="7169" max="7169" width="56.6328125" style="544" bestFit="1" customWidth="1"/>
    <col min="7170" max="7170" width="10.54296875" style="544" bestFit="1" customWidth="1"/>
    <col min="7171" max="7181" width="0" style="544" hidden="1" customWidth="1"/>
    <col min="7182" max="7182" width="14.7265625" style="544" bestFit="1" customWidth="1"/>
    <col min="7183" max="7191" width="0" style="544" hidden="1" customWidth="1"/>
    <col min="7192" max="7192" width="10.26953125" style="544" customWidth="1"/>
    <col min="7193" max="7424" width="8.7265625" style="544"/>
    <col min="7425" max="7425" width="56.6328125" style="544" bestFit="1" customWidth="1"/>
    <col min="7426" max="7426" width="10.54296875" style="544" bestFit="1" customWidth="1"/>
    <col min="7427" max="7437" width="0" style="544" hidden="1" customWidth="1"/>
    <col min="7438" max="7438" width="14.7265625" style="544" bestFit="1" customWidth="1"/>
    <col min="7439" max="7447" width="0" style="544" hidden="1" customWidth="1"/>
    <col min="7448" max="7448" width="10.26953125" style="544" customWidth="1"/>
    <col min="7449" max="7680" width="8.7265625" style="544"/>
    <col min="7681" max="7681" width="56.6328125" style="544" bestFit="1" customWidth="1"/>
    <col min="7682" max="7682" width="10.54296875" style="544" bestFit="1" customWidth="1"/>
    <col min="7683" max="7693" width="0" style="544" hidden="1" customWidth="1"/>
    <col min="7694" max="7694" width="14.7265625" style="544" bestFit="1" customWidth="1"/>
    <col min="7695" max="7703" width="0" style="544" hidden="1" customWidth="1"/>
    <col min="7704" max="7704" width="10.26953125" style="544" customWidth="1"/>
    <col min="7705" max="7936" width="8.7265625" style="544"/>
    <col min="7937" max="7937" width="56.6328125" style="544" bestFit="1" customWidth="1"/>
    <col min="7938" max="7938" width="10.54296875" style="544" bestFit="1" customWidth="1"/>
    <col min="7939" max="7949" width="0" style="544" hidden="1" customWidth="1"/>
    <col min="7950" max="7950" width="14.7265625" style="544" bestFit="1" customWidth="1"/>
    <col min="7951" max="7959" width="0" style="544" hidden="1" customWidth="1"/>
    <col min="7960" max="7960" width="10.26953125" style="544" customWidth="1"/>
    <col min="7961" max="8192" width="8.7265625" style="544"/>
    <col min="8193" max="8193" width="56.6328125" style="544" bestFit="1" customWidth="1"/>
    <col min="8194" max="8194" width="10.54296875" style="544" bestFit="1" customWidth="1"/>
    <col min="8195" max="8205" width="0" style="544" hidden="1" customWidth="1"/>
    <col min="8206" max="8206" width="14.7265625" style="544" bestFit="1" customWidth="1"/>
    <col min="8207" max="8215" width="0" style="544" hidden="1" customWidth="1"/>
    <col min="8216" max="8216" width="10.26953125" style="544" customWidth="1"/>
    <col min="8217" max="8448" width="8.7265625" style="544"/>
    <col min="8449" max="8449" width="56.6328125" style="544" bestFit="1" customWidth="1"/>
    <col min="8450" max="8450" width="10.54296875" style="544" bestFit="1" customWidth="1"/>
    <col min="8451" max="8461" width="0" style="544" hidden="1" customWidth="1"/>
    <col min="8462" max="8462" width="14.7265625" style="544" bestFit="1" customWidth="1"/>
    <col min="8463" max="8471" width="0" style="544" hidden="1" customWidth="1"/>
    <col min="8472" max="8472" width="10.26953125" style="544" customWidth="1"/>
    <col min="8473" max="8704" width="8.7265625" style="544"/>
    <col min="8705" max="8705" width="56.6328125" style="544" bestFit="1" customWidth="1"/>
    <col min="8706" max="8706" width="10.54296875" style="544" bestFit="1" customWidth="1"/>
    <col min="8707" max="8717" width="0" style="544" hidden="1" customWidth="1"/>
    <col min="8718" max="8718" width="14.7265625" style="544" bestFit="1" customWidth="1"/>
    <col min="8719" max="8727" width="0" style="544" hidden="1" customWidth="1"/>
    <col min="8728" max="8728" width="10.26953125" style="544" customWidth="1"/>
    <col min="8729" max="8960" width="8.7265625" style="544"/>
    <col min="8961" max="8961" width="56.6328125" style="544" bestFit="1" customWidth="1"/>
    <col min="8962" max="8962" width="10.54296875" style="544" bestFit="1" customWidth="1"/>
    <col min="8963" max="8973" width="0" style="544" hidden="1" customWidth="1"/>
    <col min="8974" max="8974" width="14.7265625" style="544" bestFit="1" customWidth="1"/>
    <col min="8975" max="8983" width="0" style="544" hidden="1" customWidth="1"/>
    <col min="8984" max="8984" width="10.26953125" style="544" customWidth="1"/>
    <col min="8985" max="9216" width="8.7265625" style="544"/>
    <col min="9217" max="9217" width="56.6328125" style="544" bestFit="1" customWidth="1"/>
    <col min="9218" max="9218" width="10.54296875" style="544" bestFit="1" customWidth="1"/>
    <col min="9219" max="9229" width="0" style="544" hidden="1" customWidth="1"/>
    <col min="9230" max="9230" width="14.7265625" style="544" bestFit="1" customWidth="1"/>
    <col min="9231" max="9239" width="0" style="544" hidden="1" customWidth="1"/>
    <col min="9240" max="9240" width="10.26953125" style="544" customWidth="1"/>
    <col min="9241" max="9472" width="8.7265625" style="544"/>
    <col min="9473" max="9473" width="56.6328125" style="544" bestFit="1" customWidth="1"/>
    <col min="9474" max="9474" width="10.54296875" style="544" bestFit="1" customWidth="1"/>
    <col min="9475" max="9485" width="0" style="544" hidden="1" customWidth="1"/>
    <col min="9486" max="9486" width="14.7265625" style="544" bestFit="1" customWidth="1"/>
    <col min="9487" max="9495" width="0" style="544" hidden="1" customWidth="1"/>
    <col min="9496" max="9496" width="10.26953125" style="544" customWidth="1"/>
    <col min="9497" max="9728" width="8.7265625" style="544"/>
    <col min="9729" max="9729" width="56.6328125" style="544" bestFit="1" customWidth="1"/>
    <col min="9730" max="9730" width="10.54296875" style="544" bestFit="1" customWidth="1"/>
    <col min="9731" max="9741" width="0" style="544" hidden="1" customWidth="1"/>
    <col min="9742" max="9742" width="14.7265625" style="544" bestFit="1" customWidth="1"/>
    <col min="9743" max="9751" width="0" style="544" hidden="1" customWidth="1"/>
    <col min="9752" max="9752" width="10.26953125" style="544" customWidth="1"/>
    <col min="9753" max="9984" width="8.7265625" style="544"/>
    <col min="9985" max="9985" width="56.6328125" style="544" bestFit="1" customWidth="1"/>
    <col min="9986" max="9986" width="10.54296875" style="544" bestFit="1" customWidth="1"/>
    <col min="9987" max="9997" width="0" style="544" hidden="1" customWidth="1"/>
    <col min="9998" max="9998" width="14.7265625" style="544" bestFit="1" customWidth="1"/>
    <col min="9999" max="10007" width="0" style="544" hidden="1" customWidth="1"/>
    <col min="10008" max="10008" width="10.26953125" style="544" customWidth="1"/>
    <col min="10009" max="10240" width="8.7265625" style="544"/>
    <col min="10241" max="10241" width="56.6328125" style="544" bestFit="1" customWidth="1"/>
    <col min="10242" max="10242" width="10.54296875" style="544" bestFit="1" customWidth="1"/>
    <col min="10243" max="10253" width="0" style="544" hidden="1" customWidth="1"/>
    <col min="10254" max="10254" width="14.7265625" style="544" bestFit="1" customWidth="1"/>
    <col min="10255" max="10263" width="0" style="544" hidden="1" customWidth="1"/>
    <col min="10264" max="10264" width="10.26953125" style="544" customWidth="1"/>
    <col min="10265" max="10496" width="8.7265625" style="544"/>
    <col min="10497" max="10497" width="56.6328125" style="544" bestFit="1" customWidth="1"/>
    <col min="10498" max="10498" width="10.54296875" style="544" bestFit="1" customWidth="1"/>
    <col min="10499" max="10509" width="0" style="544" hidden="1" customWidth="1"/>
    <col min="10510" max="10510" width="14.7265625" style="544" bestFit="1" customWidth="1"/>
    <col min="10511" max="10519" width="0" style="544" hidden="1" customWidth="1"/>
    <col min="10520" max="10520" width="10.26953125" style="544" customWidth="1"/>
    <col min="10521" max="10752" width="8.7265625" style="544"/>
    <col min="10753" max="10753" width="56.6328125" style="544" bestFit="1" customWidth="1"/>
    <col min="10754" max="10754" width="10.54296875" style="544" bestFit="1" customWidth="1"/>
    <col min="10755" max="10765" width="0" style="544" hidden="1" customWidth="1"/>
    <col min="10766" max="10766" width="14.7265625" style="544" bestFit="1" customWidth="1"/>
    <col min="10767" max="10775" width="0" style="544" hidden="1" customWidth="1"/>
    <col min="10776" max="10776" width="10.26953125" style="544" customWidth="1"/>
    <col min="10777" max="11008" width="8.7265625" style="544"/>
    <col min="11009" max="11009" width="56.6328125" style="544" bestFit="1" customWidth="1"/>
    <col min="11010" max="11010" width="10.54296875" style="544" bestFit="1" customWidth="1"/>
    <col min="11011" max="11021" width="0" style="544" hidden="1" customWidth="1"/>
    <col min="11022" max="11022" width="14.7265625" style="544" bestFit="1" customWidth="1"/>
    <col min="11023" max="11031" width="0" style="544" hidden="1" customWidth="1"/>
    <col min="11032" max="11032" width="10.26953125" style="544" customWidth="1"/>
    <col min="11033" max="11264" width="8.7265625" style="544"/>
    <col min="11265" max="11265" width="56.6328125" style="544" bestFit="1" customWidth="1"/>
    <col min="11266" max="11266" width="10.54296875" style="544" bestFit="1" customWidth="1"/>
    <col min="11267" max="11277" width="0" style="544" hidden="1" customWidth="1"/>
    <col min="11278" max="11278" width="14.7265625" style="544" bestFit="1" customWidth="1"/>
    <col min="11279" max="11287" width="0" style="544" hidden="1" customWidth="1"/>
    <col min="11288" max="11288" width="10.26953125" style="544" customWidth="1"/>
    <col min="11289" max="11520" width="8.7265625" style="544"/>
    <col min="11521" max="11521" width="56.6328125" style="544" bestFit="1" customWidth="1"/>
    <col min="11522" max="11522" width="10.54296875" style="544" bestFit="1" customWidth="1"/>
    <col min="11523" max="11533" width="0" style="544" hidden="1" customWidth="1"/>
    <col min="11534" max="11534" width="14.7265625" style="544" bestFit="1" customWidth="1"/>
    <col min="11535" max="11543" width="0" style="544" hidden="1" customWidth="1"/>
    <col min="11544" max="11544" width="10.26953125" style="544" customWidth="1"/>
    <col min="11545" max="11776" width="8.7265625" style="544"/>
    <col min="11777" max="11777" width="56.6328125" style="544" bestFit="1" customWidth="1"/>
    <col min="11778" max="11778" width="10.54296875" style="544" bestFit="1" customWidth="1"/>
    <col min="11779" max="11789" width="0" style="544" hidden="1" customWidth="1"/>
    <col min="11790" max="11790" width="14.7265625" style="544" bestFit="1" customWidth="1"/>
    <col min="11791" max="11799" width="0" style="544" hidden="1" customWidth="1"/>
    <col min="11800" max="11800" width="10.26953125" style="544" customWidth="1"/>
    <col min="11801" max="12032" width="8.7265625" style="544"/>
    <col min="12033" max="12033" width="56.6328125" style="544" bestFit="1" customWidth="1"/>
    <col min="12034" max="12034" width="10.54296875" style="544" bestFit="1" customWidth="1"/>
    <col min="12035" max="12045" width="0" style="544" hidden="1" customWidth="1"/>
    <col min="12046" max="12046" width="14.7265625" style="544" bestFit="1" customWidth="1"/>
    <col min="12047" max="12055" width="0" style="544" hidden="1" customWidth="1"/>
    <col min="12056" max="12056" width="10.26953125" style="544" customWidth="1"/>
    <col min="12057" max="12288" width="8.7265625" style="544"/>
    <col min="12289" max="12289" width="56.6328125" style="544" bestFit="1" customWidth="1"/>
    <col min="12290" max="12290" width="10.54296875" style="544" bestFit="1" customWidth="1"/>
    <col min="12291" max="12301" width="0" style="544" hidden="1" customWidth="1"/>
    <col min="12302" max="12302" width="14.7265625" style="544" bestFit="1" customWidth="1"/>
    <col min="12303" max="12311" width="0" style="544" hidden="1" customWidth="1"/>
    <col min="12312" max="12312" width="10.26953125" style="544" customWidth="1"/>
    <col min="12313" max="12544" width="8.7265625" style="544"/>
    <col min="12545" max="12545" width="56.6328125" style="544" bestFit="1" customWidth="1"/>
    <col min="12546" max="12546" width="10.54296875" style="544" bestFit="1" customWidth="1"/>
    <col min="12547" max="12557" width="0" style="544" hidden="1" customWidth="1"/>
    <col min="12558" max="12558" width="14.7265625" style="544" bestFit="1" customWidth="1"/>
    <col min="12559" max="12567" width="0" style="544" hidden="1" customWidth="1"/>
    <col min="12568" max="12568" width="10.26953125" style="544" customWidth="1"/>
    <col min="12569" max="12800" width="8.7265625" style="544"/>
    <col min="12801" max="12801" width="56.6328125" style="544" bestFit="1" customWidth="1"/>
    <col min="12802" max="12802" width="10.54296875" style="544" bestFit="1" customWidth="1"/>
    <col min="12803" max="12813" width="0" style="544" hidden="1" customWidth="1"/>
    <col min="12814" max="12814" width="14.7265625" style="544" bestFit="1" customWidth="1"/>
    <col min="12815" max="12823" width="0" style="544" hidden="1" customWidth="1"/>
    <col min="12824" max="12824" width="10.26953125" style="544" customWidth="1"/>
    <col min="12825" max="13056" width="8.7265625" style="544"/>
    <col min="13057" max="13057" width="56.6328125" style="544" bestFit="1" customWidth="1"/>
    <col min="13058" max="13058" width="10.54296875" style="544" bestFit="1" customWidth="1"/>
    <col min="13059" max="13069" width="0" style="544" hidden="1" customWidth="1"/>
    <col min="13070" max="13070" width="14.7265625" style="544" bestFit="1" customWidth="1"/>
    <col min="13071" max="13079" width="0" style="544" hidden="1" customWidth="1"/>
    <col min="13080" max="13080" width="10.26953125" style="544" customWidth="1"/>
    <col min="13081" max="13312" width="8.7265625" style="544"/>
    <col min="13313" max="13313" width="56.6328125" style="544" bestFit="1" customWidth="1"/>
    <col min="13314" max="13314" width="10.54296875" style="544" bestFit="1" customWidth="1"/>
    <col min="13315" max="13325" width="0" style="544" hidden="1" customWidth="1"/>
    <col min="13326" max="13326" width="14.7265625" style="544" bestFit="1" customWidth="1"/>
    <col min="13327" max="13335" width="0" style="544" hidden="1" customWidth="1"/>
    <col min="13336" max="13336" width="10.26953125" style="544" customWidth="1"/>
    <col min="13337" max="13568" width="8.7265625" style="544"/>
    <col min="13569" max="13569" width="56.6328125" style="544" bestFit="1" customWidth="1"/>
    <col min="13570" max="13570" width="10.54296875" style="544" bestFit="1" customWidth="1"/>
    <col min="13571" max="13581" width="0" style="544" hidden="1" customWidth="1"/>
    <col min="13582" max="13582" width="14.7265625" style="544" bestFit="1" customWidth="1"/>
    <col min="13583" max="13591" width="0" style="544" hidden="1" customWidth="1"/>
    <col min="13592" max="13592" width="10.26953125" style="544" customWidth="1"/>
    <col min="13593" max="13824" width="8.7265625" style="544"/>
    <col min="13825" max="13825" width="56.6328125" style="544" bestFit="1" customWidth="1"/>
    <col min="13826" max="13826" width="10.54296875" style="544" bestFit="1" customWidth="1"/>
    <col min="13827" max="13837" width="0" style="544" hidden="1" customWidth="1"/>
    <col min="13838" max="13838" width="14.7265625" style="544" bestFit="1" customWidth="1"/>
    <col min="13839" max="13847" width="0" style="544" hidden="1" customWidth="1"/>
    <col min="13848" max="13848" width="10.26953125" style="544" customWidth="1"/>
    <col min="13849" max="14080" width="8.7265625" style="544"/>
    <col min="14081" max="14081" width="56.6328125" style="544" bestFit="1" customWidth="1"/>
    <col min="14082" max="14082" width="10.54296875" style="544" bestFit="1" customWidth="1"/>
    <col min="14083" max="14093" width="0" style="544" hidden="1" customWidth="1"/>
    <col min="14094" max="14094" width="14.7265625" style="544" bestFit="1" customWidth="1"/>
    <col min="14095" max="14103" width="0" style="544" hidden="1" customWidth="1"/>
    <col min="14104" max="14104" width="10.26953125" style="544" customWidth="1"/>
    <col min="14105" max="14336" width="8.7265625" style="544"/>
    <col min="14337" max="14337" width="56.6328125" style="544" bestFit="1" customWidth="1"/>
    <col min="14338" max="14338" width="10.54296875" style="544" bestFit="1" customWidth="1"/>
    <col min="14339" max="14349" width="0" style="544" hidden="1" customWidth="1"/>
    <col min="14350" max="14350" width="14.7265625" style="544" bestFit="1" customWidth="1"/>
    <col min="14351" max="14359" width="0" style="544" hidden="1" customWidth="1"/>
    <col min="14360" max="14360" width="10.26953125" style="544" customWidth="1"/>
    <col min="14361" max="14592" width="8.7265625" style="544"/>
    <col min="14593" max="14593" width="56.6328125" style="544" bestFit="1" customWidth="1"/>
    <col min="14594" max="14594" width="10.54296875" style="544" bestFit="1" customWidth="1"/>
    <col min="14595" max="14605" width="0" style="544" hidden="1" customWidth="1"/>
    <col min="14606" max="14606" width="14.7265625" style="544" bestFit="1" customWidth="1"/>
    <col min="14607" max="14615" width="0" style="544" hidden="1" customWidth="1"/>
    <col min="14616" max="14616" width="10.26953125" style="544" customWidth="1"/>
    <col min="14617" max="14848" width="8.7265625" style="544"/>
    <col min="14849" max="14849" width="56.6328125" style="544" bestFit="1" customWidth="1"/>
    <col min="14850" max="14850" width="10.54296875" style="544" bestFit="1" customWidth="1"/>
    <col min="14851" max="14861" width="0" style="544" hidden="1" customWidth="1"/>
    <col min="14862" max="14862" width="14.7265625" style="544" bestFit="1" customWidth="1"/>
    <col min="14863" max="14871" width="0" style="544" hidden="1" customWidth="1"/>
    <col min="14872" max="14872" width="10.26953125" style="544" customWidth="1"/>
    <col min="14873" max="15104" width="8.7265625" style="544"/>
    <col min="15105" max="15105" width="56.6328125" style="544" bestFit="1" customWidth="1"/>
    <col min="15106" max="15106" width="10.54296875" style="544" bestFit="1" customWidth="1"/>
    <col min="15107" max="15117" width="0" style="544" hidden="1" customWidth="1"/>
    <col min="15118" max="15118" width="14.7265625" style="544" bestFit="1" customWidth="1"/>
    <col min="15119" max="15127" width="0" style="544" hidden="1" customWidth="1"/>
    <col min="15128" max="15128" width="10.26953125" style="544" customWidth="1"/>
    <col min="15129" max="15360" width="8.7265625" style="544"/>
    <col min="15361" max="15361" width="56.6328125" style="544" bestFit="1" customWidth="1"/>
    <col min="15362" max="15362" width="10.54296875" style="544" bestFit="1" customWidth="1"/>
    <col min="15363" max="15373" width="0" style="544" hidden="1" customWidth="1"/>
    <col min="15374" max="15374" width="14.7265625" style="544" bestFit="1" customWidth="1"/>
    <col min="15375" max="15383" width="0" style="544" hidden="1" customWidth="1"/>
    <col min="15384" max="15384" width="10.26953125" style="544" customWidth="1"/>
    <col min="15385" max="15616" width="8.7265625" style="544"/>
    <col min="15617" max="15617" width="56.6328125" style="544" bestFit="1" customWidth="1"/>
    <col min="15618" max="15618" width="10.54296875" style="544" bestFit="1" customWidth="1"/>
    <col min="15619" max="15629" width="0" style="544" hidden="1" customWidth="1"/>
    <col min="15630" max="15630" width="14.7265625" style="544" bestFit="1" customWidth="1"/>
    <col min="15631" max="15639" width="0" style="544" hidden="1" customWidth="1"/>
    <col min="15640" max="15640" width="10.26953125" style="544" customWidth="1"/>
    <col min="15641" max="15872" width="8.7265625" style="544"/>
    <col min="15873" max="15873" width="56.6328125" style="544" bestFit="1" customWidth="1"/>
    <col min="15874" max="15874" width="10.54296875" style="544" bestFit="1" customWidth="1"/>
    <col min="15875" max="15885" width="0" style="544" hidden="1" customWidth="1"/>
    <col min="15886" max="15886" width="14.7265625" style="544" bestFit="1" customWidth="1"/>
    <col min="15887" max="15895" width="0" style="544" hidden="1" customWidth="1"/>
    <col min="15896" max="15896" width="10.26953125" style="544" customWidth="1"/>
    <col min="15897" max="16128" width="8.7265625" style="544"/>
    <col min="16129" max="16129" width="56.6328125" style="544" bestFit="1" customWidth="1"/>
    <col min="16130" max="16130" width="10.54296875" style="544" bestFit="1" customWidth="1"/>
    <col min="16131" max="16141" width="0" style="544" hidden="1" customWidth="1"/>
    <col min="16142" max="16142" width="14.7265625" style="544" bestFit="1" customWidth="1"/>
    <col min="16143" max="16151" width="0" style="544" hidden="1" customWidth="1"/>
    <col min="16152" max="16152" width="10.26953125" style="544" customWidth="1"/>
    <col min="16153" max="16384" width="8.7265625" style="544"/>
  </cols>
  <sheetData>
    <row r="1" spans="1:19" s="531" customFormat="1" ht="15.5">
      <c r="A1" s="529" t="s">
        <v>365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P1" s="532"/>
      <c r="Q1" s="533"/>
      <c r="R1" s="534"/>
      <c r="S1" s="535"/>
    </row>
    <row r="2" spans="1:19" s="531" customFormat="1" ht="15">
      <c r="A2" s="536" t="s">
        <v>402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P2" s="532"/>
      <c r="Q2" s="538"/>
      <c r="R2" s="539"/>
      <c r="S2" s="535"/>
    </row>
    <row r="3" spans="1:19" s="531" customFormat="1" ht="15">
      <c r="A3" s="502" t="str">
        <f>R4</f>
        <v>September 2016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P3" s="532"/>
      <c r="Q3" s="538"/>
      <c r="R3" s="539"/>
      <c r="S3" s="535"/>
    </row>
    <row r="4" spans="1:19" s="531" customFormat="1">
      <c r="A4" s="540"/>
      <c r="B4" s="503"/>
      <c r="C4" s="503"/>
      <c r="D4" s="503"/>
      <c r="E4" s="503"/>
      <c r="F4" s="503"/>
      <c r="G4" s="503"/>
      <c r="H4" s="541"/>
      <c r="I4" s="541"/>
      <c r="J4" s="541"/>
      <c r="K4" s="458"/>
      <c r="L4" s="458"/>
      <c r="M4" s="458"/>
      <c r="N4" s="458"/>
      <c r="P4" s="532"/>
      <c r="Q4" s="538" t="s">
        <v>367</v>
      </c>
      <c r="R4" s="539" t="str">
        <f>TEXT(S4,"mmmm yyyy")</f>
        <v>September 2016</v>
      </c>
      <c r="S4" s="467">
        <v>42643</v>
      </c>
    </row>
    <row r="5" spans="1:19">
      <c r="A5" s="542"/>
      <c r="B5" s="503"/>
      <c r="C5" s="503"/>
      <c r="D5" s="503"/>
      <c r="E5" s="503"/>
      <c r="F5" s="503"/>
      <c r="G5" s="503"/>
      <c r="H5" s="543"/>
      <c r="I5" s="543"/>
      <c r="J5" s="543"/>
      <c r="K5" s="503"/>
      <c r="L5" s="503"/>
      <c r="M5" s="503"/>
      <c r="N5" s="503"/>
      <c r="Q5" s="538" t="s">
        <v>387</v>
      </c>
      <c r="R5" s="539" t="str">
        <f>S5</f>
        <v>.</v>
      </c>
      <c r="S5" s="461" t="str">
        <f>'Fund 888'!S5</f>
        <v>.</v>
      </c>
    </row>
    <row r="6" spans="1:19" ht="15.5">
      <c r="A6" s="546"/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 t="str">
        <f>"FY "&amp;$R$6&amp;" YTD"</f>
        <v>FY 2017 YTD</v>
      </c>
      <c r="Q6" s="538" t="s">
        <v>370</v>
      </c>
      <c r="R6" s="539" t="str">
        <f>S6</f>
        <v>2017</v>
      </c>
      <c r="S6" s="461" t="str">
        <f>'Fund 888'!S6</f>
        <v>2017</v>
      </c>
    </row>
    <row r="7" spans="1:19" s="548" customFormat="1" ht="16" thickBot="1">
      <c r="A7" s="547"/>
      <c r="B7" s="472" t="str">
        <f>"9/1/2"&amp;$R$10</f>
        <v>9/1/2016</v>
      </c>
      <c r="C7" s="473" t="str">
        <f>"Oct 2"&amp;$R$10</f>
        <v>Oct 2016</v>
      </c>
      <c r="D7" s="473" t="str">
        <f>"Nov 2"&amp;$R$10</f>
        <v>Nov 2016</v>
      </c>
      <c r="E7" s="473" t="str">
        <f>"Dec 2"&amp;$R$10</f>
        <v>Dec 2016</v>
      </c>
      <c r="F7" s="473" t="str">
        <f>"Jan "&amp;$R$6</f>
        <v>Jan 2017</v>
      </c>
      <c r="G7" s="473" t="str">
        <f>"Feb "&amp;$R$6</f>
        <v>Feb 2017</v>
      </c>
      <c r="H7" s="473" t="str">
        <f>"Mar "&amp;$R$6</f>
        <v>Mar 2017</v>
      </c>
      <c r="I7" s="473" t="str">
        <f>"Apr "&amp;$R$6</f>
        <v>Apr 2017</v>
      </c>
      <c r="J7" s="473" t="str">
        <f>"May "&amp;$R$6</f>
        <v>May 2017</v>
      </c>
      <c r="K7" s="473" t="str">
        <f>"Jun "&amp;$R$6</f>
        <v>Jun 2017</v>
      </c>
      <c r="L7" s="473" t="str">
        <f>"Jul "&amp;$R$6</f>
        <v>Jul 2017</v>
      </c>
      <c r="M7" s="473" t="str">
        <f>"Aug "&amp;$R$6</f>
        <v>Aug 2017</v>
      </c>
      <c r="N7" s="507" t="str">
        <f>"as of "&amp;R8</f>
        <v>as of 09/30/16</v>
      </c>
      <c r="P7" s="545"/>
      <c r="Q7" s="549" t="s">
        <v>372</v>
      </c>
      <c r="R7" s="539" t="str">
        <f>TEXT(S7,"mmmm-dd-yyyy")</f>
        <v>September-30-2016</v>
      </c>
      <c r="S7" s="467">
        <f>S4</f>
        <v>42643</v>
      </c>
    </row>
    <row r="8" spans="1:19" ht="16" thickTop="1">
      <c r="A8" s="546"/>
      <c r="B8" s="489"/>
      <c r="C8" s="489"/>
      <c r="D8" s="489"/>
      <c r="E8" s="489"/>
      <c r="F8" s="489"/>
      <c r="G8" s="489"/>
      <c r="H8" s="550"/>
      <c r="I8" s="551"/>
      <c r="J8" s="551"/>
      <c r="K8" s="489"/>
      <c r="L8" s="489"/>
      <c r="M8" s="489"/>
      <c r="N8" s="489"/>
      <c r="Q8" s="549" t="s">
        <v>372</v>
      </c>
      <c r="R8" s="539" t="str">
        <f>TEXT(S8,"mm/dd/yy")</f>
        <v>09/30/16</v>
      </c>
      <c r="S8" s="467">
        <f>S4</f>
        <v>42643</v>
      </c>
    </row>
    <row r="9" spans="1:19" ht="15.5" thickBot="1">
      <c r="A9" s="552" t="s">
        <v>403</v>
      </c>
      <c r="B9" s="509">
        <v>0</v>
      </c>
      <c r="C9" s="510">
        <f>B32</f>
        <v>-0.22999999999956344</v>
      </c>
      <c r="D9" s="510">
        <f t="shared" ref="D9:M9" si="0">C32</f>
        <v>-0.22999999999956344</v>
      </c>
      <c r="E9" s="510">
        <f t="shared" si="0"/>
        <v>-0.22999999999956344</v>
      </c>
      <c r="F9" s="510">
        <f t="shared" si="0"/>
        <v>-0.22999999999956344</v>
      </c>
      <c r="G9" s="510">
        <f t="shared" si="0"/>
        <v>-0.22999999999956344</v>
      </c>
      <c r="H9" s="510">
        <f t="shared" si="0"/>
        <v>-0.22999999999956344</v>
      </c>
      <c r="I9" s="510">
        <f t="shared" si="0"/>
        <v>-0.22999999999956344</v>
      </c>
      <c r="J9" s="510">
        <f t="shared" si="0"/>
        <v>-0.22999999999956344</v>
      </c>
      <c r="K9" s="510">
        <f t="shared" si="0"/>
        <v>-0.22999999999956344</v>
      </c>
      <c r="L9" s="510">
        <f t="shared" si="0"/>
        <v>-0.22999999999956344</v>
      </c>
      <c r="M9" s="510">
        <f t="shared" si="0"/>
        <v>-0.22999999999956344</v>
      </c>
      <c r="N9" s="510">
        <f>B9</f>
        <v>0</v>
      </c>
      <c r="Q9" s="538" t="s">
        <v>370</v>
      </c>
      <c r="R9" s="539">
        <f>S9</f>
        <v>17</v>
      </c>
      <c r="S9" s="461">
        <f>'Fund 888'!S9</f>
        <v>17</v>
      </c>
    </row>
    <row r="10" spans="1:19" ht="15.5">
      <c r="A10" s="546"/>
      <c r="B10" s="489"/>
      <c r="C10" s="489"/>
      <c r="D10" s="489"/>
      <c r="E10" s="489"/>
      <c r="F10" s="489"/>
      <c r="G10" s="489"/>
      <c r="H10" s="550"/>
      <c r="I10" s="550"/>
      <c r="J10" s="550"/>
      <c r="K10" s="489"/>
      <c r="L10" s="489"/>
      <c r="M10" s="489"/>
      <c r="N10" s="489"/>
      <c r="Q10" s="553" t="s">
        <v>374</v>
      </c>
      <c r="R10" s="554" t="str">
        <f>"0"&amp;S10</f>
        <v>016</v>
      </c>
      <c r="S10" s="461">
        <f>'Fund 888'!S10</f>
        <v>16</v>
      </c>
    </row>
    <row r="11" spans="1:19" ht="15.5">
      <c r="A11" s="483" t="s">
        <v>375</v>
      </c>
      <c r="B11" s="489"/>
      <c r="C11" s="489"/>
      <c r="D11" s="489"/>
      <c r="E11" s="489"/>
      <c r="F11" s="489"/>
      <c r="G11" s="489"/>
      <c r="H11" s="550"/>
      <c r="I11" s="550"/>
      <c r="J11" s="550"/>
      <c r="K11" s="489"/>
      <c r="L11" s="489"/>
      <c r="M11" s="489"/>
      <c r="N11" s="489"/>
    </row>
    <row r="12" spans="1:19" ht="15.5">
      <c r="A12" s="546"/>
      <c r="B12" s="489"/>
      <c r="C12" s="489"/>
      <c r="D12" s="489"/>
      <c r="E12" s="489"/>
      <c r="F12" s="489"/>
      <c r="G12" s="489"/>
      <c r="H12" s="550"/>
      <c r="I12" s="550"/>
      <c r="J12" s="550"/>
      <c r="K12" s="489"/>
      <c r="L12" s="489"/>
      <c r="M12" s="489"/>
      <c r="N12" s="489"/>
    </row>
    <row r="13" spans="1:19" ht="15.5">
      <c r="A13" s="555" t="s">
        <v>404</v>
      </c>
      <c r="B13" s="525">
        <v>1825</v>
      </c>
      <c r="C13" s="556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>
        <f>SUM(B13:M13)</f>
        <v>1825</v>
      </c>
      <c r="O13" s="557"/>
    </row>
    <row r="14" spans="1:19" ht="15.5">
      <c r="A14" s="546" t="s">
        <v>405</v>
      </c>
      <c r="B14" s="525">
        <v>5702</v>
      </c>
      <c r="C14" s="556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>
        <f t="shared" ref="N14:N20" si="1">SUM(B14:M14)</f>
        <v>5702</v>
      </c>
    </row>
    <row r="15" spans="1:19" ht="15.5" hidden="1">
      <c r="A15" s="558" t="s">
        <v>406</v>
      </c>
      <c r="B15" s="525"/>
      <c r="C15" s="556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>
        <f>SUM(B15:M15)</f>
        <v>0</v>
      </c>
    </row>
    <row r="16" spans="1:19" ht="15.5" hidden="1">
      <c r="A16" s="546" t="s">
        <v>407</v>
      </c>
      <c r="B16" s="525"/>
      <c r="C16" s="556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>
        <f t="shared" si="1"/>
        <v>0</v>
      </c>
    </row>
    <row r="17" spans="1:16" ht="15.5" hidden="1">
      <c r="A17" s="546" t="s">
        <v>408</v>
      </c>
      <c r="B17" s="525"/>
      <c r="C17" s="556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>
        <f t="shared" si="1"/>
        <v>0</v>
      </c>
    </row>
    <row r="18" spans="1:16" ht="15.5">
      <c r="A18" s="558" t="s">
        <v>409</v>
      </c>
      <c r="B18" s="525">
        <v>1272</v>
      </c>
      <c r="C18" s="556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>
        <f t="shared" si="1"/>
        <v>1272</v>
      </c>
    </row>
    <row r="19" spans="1:16" ht="15.5" hidden="1">
      <c r="A19" s="558" t="s">
        <v>410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>
        <f t="shared" si="1"/>
        <v>0</v>
      </c>
    </row>
    <row r="20" spans="1:16" ht="15.5" hidden="1">
      <c r="A20" s="555" t="s">
        <v>411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>
        <f t="shared" si="1"/>
        <v>0</v>
      </c>
    </row>
    <row r="21" spans="1:16" ht="15.5">
      <c r="A21" s="546" t="s">
        <v>412</v>
      </c>
      <c r="B21" s="489">
        <v>19973.77</v>
      </c>
      <c r="C21" s="489"/>
      <c r="D21" s="489"/>
      <c r="E21" s="489"/>
      <c r="F21" s="559"/>
      <c r="G21" s="489"/>
      <c r="H21" s="489"/>
      <c r="I21" s="489"/>
      <c r="J21" s="489"/>
      <c r="K21" s="489"/>
      <c r="L21" s="489"/>
      <c r="M21" s="489"/>
      <c r="N21" s="489">
        <f>SUM(B21:M21)</f>
        <v>19973.77</v>
      </c>
      <c r="P21" s="544"/>
    </row>
    <row r="22" spans="1:16" ht="15.5">
      <c r="A22" s="546"/>
      <c r="B22" s="489"/>
      <c r="C22" s="489"/>
      <c r="D22" s="489"/>
      <c r="E22" s="489"/>
      <c r="F22" s="489"/>
      <c r="G22" s="489"/>
      <c r="H22" s="550"/>
      <c r="I22" s="550"/>
      <c r="J22" s="550"/>
      <c r="K22" s="489"/>
      <c r="L22" s="489"/>
      <c r="M22" s="489"/>
      <c r="N22" s="489"/>
    </row>
    <row r="23" spans="1:16" ht="15">
      <c r="A23" s="487" t="s">
        <v>380</v>
      </c>
      <c r="B23" s="516">
        <f>SUM(B13:B22)</f>
        <v>28772.77</v>
      </c>
      <c r="C23" s="516">
        <f>SUM(C13:C22)</f>
        <v>0</v>
      </c>
      <c r="D23" s="516">
        <f>SUM(D13:D22)</f>
        <v>0</v>
      </c>
      <c r="E23" s="516">
        <f>SUM(E13:E22)</f>
        <v>0</v>
      </c>
      <c r="F23" s="516">
        <f>SUM(F13:F22)</f>
        <v>0</v>
      </c>
      <c r="G23" s="516">
        <f>SUM(G13:G22)</f>
        <v>0</v>
      </c>
      <c r="H23" s="516">
        <f>SUM(H13:H22)</f>
        <v>0</v>
      </c>
      <c r="I23" s="516">
        <f>SUM(I13:I22)</f>
        <v>0</v>
      </c>
      <c r="J23" s="516">
        <f>SUM(J13:J22)</f>
        <v>0</v>
      </c>
      <c r="K23" s="516">
        <f>SUM(K13:K22)</f>
        <v>0</v>
      </c>
      <c r="L23" s="516">
        <f>SUM(L13:L22)</f>
        <v>0</v>
      </c>
      <c r="M23" s="516">
        <f>SUM(M13:M22)</f>
        <v>0</v>
      </c>
      <c r="N23" s="516">
        <f>SUM(N12:N22)</f>
        <v>28772.77</v>
      </c>
    </row>
    <row r="24" spans="1:16" ht="15.5">
      <c r="A24" s="546"/>
      <c r="B24" s="489"/>
      <c r="C24" s="489"/>
      <c r="D24" s="489"/>
      <c r="E24" s="489"/>
      <c r="F24" s="489"/>
      <c r="G24" s="489"/>
      <c r="H24" s="560"/>
      <c r="I24" s="560"/>
      <c r="J24" s="560"/>
      <c r="K24" s="489"/>
      <c r="L24" s="489"/>
      <c r="M24" s="489"/>
      <c r="N24" s="489"/>
    </row>
    <row r="25" spans="1:16" ht="15.5">
      <c r="A25" s="483" t="s">
        <v>381</v>
      </c>
      <c r="B25" s="489"/>
      <c r="C25" s="489"/>
      <c r="D25" s="489"/>
      <c r="E25" s="489"/>
      <c r="F25" s="489"/>
      <c r="G25" s="489"/>
      <c r="H25" s="560"/>
      <c r="I25" s="560"/>
      <c r="J25" s="560"/>
      <c r="K25" s="489"/>
      <c r="L25" s="489"/>
      <c r="M25" s="489"/>
      <c r="N25" s="489"/>
    </row>
    <row r="26" spans="1:16" ht="15.5">
      <c r="A26" s="561"/>
      <c r="B26" s="489"/>
      <c r="C26" s="489"/>
      <c r="D26" s="489"/>
      <c r="E26" s="489"/>
      <c r="F26" s="489"/>
      <c r="G26" s="489"/>
      <c r="H26" s="560"/>
      <c r="I26" s="560"/>
      <c r="J26" s="560"/>
      <c r="K26" s="489"/>
      <c r="L26" s="489"/>
      <c r="M26" s="489"/>
      <c r="N26" s="489">
        <f>SUM(B26:M26)</f>
        <v>0</v>
      </c>
    </row>
    <row r="27" spans="1:16" ht="15.5">
      <c r="A27" s="524" t="s">
        <v>398</v>
      </c>
      <c r="B27" s="489">
        <v>-28773</v>
      </c>
      <c r="C27" s="489"/>
      <c r="D27" s="489"/>
      <c r="E27" s="489"/>
      <c r="F27" s="489"/>
      <c r="G27" s="489"/>
      <c r="H27" s="560"/>
      <c r="I27" s="560"/>
      <c r="J27" s="560"/>
      <c r="K27" s="489"/>
      <c r="L27" s="489"/>
      <c r="M27" s="489"/>
      <c r="N27" s="489"/>
    </row>
    <row r="28" spans="1:16" ht="15.5">
      <c r="A28" s="561"/>
      <c r="B28" s="489"/>
      <c r="C28" s="489"/>
      <c r="D28" s="489"/>
      <c r="E28" s="489"/>
      <c r="F28" s="489"/>
      <c r="G28" s="489"/>
      <c r="H28" s="560"/>
      <c r="I28" s="560"/>
      <c r="J28" s="560"/>
      <c r="K28" s="489"/>
      <c r="L28" s="489"/>
      <c r="M28" s="489"/>
      <c r="N28" s="489"/>
    </row>
    <row r="29" spans="1:16" ht="15.5">
      <c r="A29" s="561"/>
      <c r="B29" s="489"/>
      <c r="C29" s="489"/>
      <c r="D29" s="489"/>
      <c r="E29" s="489"/>
      <c r="F29" s="489"/>
      <c r="G29" s="489"/>
      <c r="H29" s="560"/>
      <c r="I29" s="560"/>
      <c r="J29" s="560"/>
      <c r="K29" s="489"/>
      <c r="L29" s="489"/>
      <c r="M29" s="489"/>
      <c r="N29" s="489"/>
    </row>
    <row r="30" spans="1:16" ht="15">
      <c r="A30" s="483" t="s">
        <v>383</v>
      </c>
      <c r="B30" s="516">
        <f t="shared" ref="B30:M30" si="2">SUM(B26:B29)</f>
        <v>-28773</v>
      </c>
      <c r="C30" s="516">
        <f t="shared" si="2"/>
        <v>0</v>
      </c>
      <c r="D30" s="516">
        <f t="shared" si="2"/>
        <v>0</v>
      </c>
      <c r="E30" s="516">
        <f t="shared" si="2"/>
        <v>0</v>
      </c>
      <c r="F30" s="516">
        <f t="shared" si="2"/>
        <v>0</v>
      </c>
      <c r="G30" s="516">
        <f t="shared" si="2"/>
        <v>0</v>
      </c>
      <c r="H30" s="516">
        <f t="shared" si="2"/>
        <v>0</v>
      </c>
      <c r="I30" s="516">
        <f t="shared" si="2"/>
        <v>0</v>
      </c>
      <c r="J30" s="516">
        <f t="shared" si="2"/>
        <v>0</v>
      </c>
      <c r="K30" s="516">
        <f t="shared" si="2"/>
        <v>0</v>
      </c>
      <c r="L30" s="516">
        <f t="shared" si="2"/>
        <v>0</v>
      </c>
      <c r="M30" s="516">
        <f t="shared" si="2"/>
        <v>0</v>
      </c>
      <c r="N30" s="516">
        <f>SUM(B30:M30)</f>
        <v>-28773</v>
      </c>
    </row>
    <row r="31" spans="1:16" ht="15.5">
      <c r="A31" s="546"/>
      <c r="B31" s="489"/>
      <c r="C31" s="489"/>
      <c r="D31" s="489"/>
      <c r="E31" s="489"/>
      <c r="F31" s="489"/>
      <c r="G31" s="489"/>
      <c r="H31" s="560"/>
      <c r="I31" s="560"/>
      <c r="J31" s="560"/>
      <c r="K31" s="489"/>
      <c r="L31" s="489"/>
      <c r="M31" s="489"/>
      <c r="N31" s="489"/>
    </row>
    <row r="32" spans="1:16" ht="15.5" thickBot="1">
      <c r="A32" s="552" t="s">
        <v>384</v>
      </c>
      <c r="B32" s="520">
        <f>+B9+B23+B30</f>
        <v>-0.22999999999956344</v>
      </c>
      <c r="C32" s="520">
        <f>+C9+C23+C30</f>
        <v>-0.22999999999956344</v>
      </c>
      <c r="D32" s="520">
        <f>+D9+D23+D30</f>
        <v>-0.22999999999956344</v>
      </c>
      <c r="E32" s="520">
        <f>+E9+E23+E30</f>
        <v>-0.22999999999956344</v>
      </c>
      <c r="F32" s="520">
        <f>+F9+F23+F30</f>
        <v>-0.22999999999956344</v>
      </c>
      <c r="G32" s="520">
        <f>+G9+G23+G30</f>
        <v>-0.22999999999956344</v>
      </c>
      <c r="H32" s="520">
        <f>+H9+H23+H30</f>
        <v>-0.22999999999956344</v>
      </c>
      <c r="I32" s="520">
        <f>+I9+I23+I30</f>
        <v>-0.22999999999956344</v>
      </c>
      <c r="J32" s="520">
        <f>+J9+J23+J30</f>
        <v>-0.22999999999956344</v>
      </c>
      <c r="K32" s="520">
        <f>+K9+K23+K30</f>
        <v>-0.22999999999956344</v>
      </c>
      <c r="L32" s="520">
        <f>+L9+L23+L30</f>
        <v>-0.22999999999956344</v>
      </c>
      <c r="M32" s="520">
        <f>+M9+M23+M30</f>
        <v>-0.22999999999956344</v>
      </c>
      <c r="N32" s="520">
        <f>+N9+N23+N30</f>
        <v>-0.22999999999956344</v>
      </c>
    </row>
    <row r="33" spans="1:14" ht="15.5">
      <c r="A33" s="562"/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</row>
    <row r="34" spans="1:14" ht="15.5">
      <c r="A34" s="562"/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</row>
    <row r="35" spans="1:14" ht="15.5">
      <c r="A35" s="562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</row>
    <row r="36" spans="1:14" ht="15.5">
      <c r="A36" s="562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</row>
    <row r="37" spans="1:14" ht="15.5">
      <c r="A37" s="562"/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</row>
    <row r="38" spans="1:14" ht="15.5">
      <c r="A38" s="562"/>
      <c r="B38" s="491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</row>
    <row r="39" spans="1:14" ht="15.5">
      <c r="A39" s="562"/>
      <c r="B39" s="491"/>
      <c r="C39" s="563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</row>
    <row r="40" spans="1:14" ht="15.5">
      <c r="A40" s="562"/>
      <c r="B40" s="491"/>
      <c r="C40" s="563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</row>
    <row r="41" spans="1:14" ht="15.5">
      <c r="A41" s="562"/>
      <c r="B41" s="491"/>
      <c r="C41" s="563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</row>
    <row r="42" spans="1:14">
      <c r="C42" s="564"/>
    </row>
    <row r="43" spans="1:14">
      <c r="C43" s="564"/>
    </row>
    <row r="44" spans="1:14">
      <c r="C44" s="564"/>
    </row>
    <row r="45" spans="1:14">
      <c r="C45" s="564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V43"/>
  <sheetViews>
    <sheetView zoomScale="85" zoomScaleNormal="85" zoomScaleSheetLayoutView="85" workbookViewId="0">
      <selection activeCell="X12" sqref="X12:X13"/>
    </sheetView>
  </sheetViews>
  <sheetFormatPr defaultRowHeight="13"/>
  <cols>
    <col min="1" max="1" width="62.90625" style="544" bestFit="1" customWidth="1"/>
    <col min="2" max="2" width="10.54296875" style="469" bestFit="1" customWidth="1"/>
    <col min="3" max="3" width="10.54296875" style="469" hidden="1" customWidth="1"/>
    <col min="4" max="5" width="10.453125" style="469" hidden="1" customWidth="1"/>
    <col min="6" max="6" width="10.26953125" style="469" hidden="1" customWidth="1"/>
    <col min="7" max="7" width="10.453125" style="469" hidden="1" customWidth="1"/>
    <col min="8" max="9" width="10.54296875" style="469" hidden="1" customWidth="1"/>
    <col min="10" max="10" width="10.7265625" style="469" hidden="1" customWidth="1"/>
    <col min="11" max="12" width="10.54296875" style="469" hidden="1" customWidth="1"/>
    <col min="13" max="13" width="10.7265625" style="469" hidden="1" customWidth="1"/>
    <col min="14" max="14" width="14.7265625" style="469" bestFit="1" customWidth="1"/>
    <col min="15" max="15" width="22" style="544" hidden="1" customWidth="1"/>
    <col min="16" max="16" width="22" style="545" hidden="1" customWidth="1"/>
    <col min="17" max="17" width="17.81640625" style="544" hidden="1" customWidth="1"/>
    <col min="18" max="18" width="17.54296875" style="544" hidden="1" customWidth="1"/>
    <col min="19" max="19" width="9.26953125" style="544" hidden="1" customWidth="1"/>
    <col min="20" max="20" width="22" style="544" hidden="1" customWidth="1"/>
    <col min="21" max="22" width="9.1796875" style="544" hidden="1" customWidth="1"/>
    <col min="23" max="23" width="0" style="544" hidden="1" customWidth="1"/>
    <col min="24" max="24" width="10.26953125" style="544" customWidth="1"/>
    <col min="25" max="256" width="8.7265625" style="544"/>
    <col min="257" max="257" width="62.90625" style="544" bestFit="1" customWidth="1"/>
    <col min="258" max="258" width="10.54296875" style="544" bestFit="1" customWidth="1"/>
    <col min="259" max="269" width="0" style="544" hidden="1" customWidth="1"/>
    <col min="270" max="270" width="14.7265625" style="544" bestFit="1" customWidth="1"/>
    <col min="271" max="279" width="0" style="544" hidden="1" customWidth="1"/>
    <col min="280" max="280" width="10.26953125" style="544" customWidth="1"/>
    <col min="281" max="512" width="8.7265625" style="544"/>
    <col min="513" max="513" width="62.90625" style="544" bestFit="1" customWidth="1"/>
    <col min="514" max="514" width="10.54296875" style="544" bestFit="1" customWidth="1"/>
    <col min="515" max="525" width="0" style="544" hidden="1" customWidth="1"/>
    <col min="526" max="526" width="14.7265625" style="544" bestFit="1" customWidth="1"/>
    <col min="527" max="535" width="0" style="544" hidden="1" customWidth="1"/>
    <col min="536" max="536" width="10.26953125" style="544" customWidth="1"/>
    <col min="537" max="768" width="8.7265625" style="544"/>
    <col min="769" max="769" width="62.90625" style="544" bestFit="1" customWidth="1"/>
    <col min="770" max="770" width="10.54296875" style="544" bestFit="1" customWidth="1"/>
    <col min="771" max="781" width="0" style="544" hidden="1" customWidth="1"/>
    <col min="782" max="782" width="14.7265625" style="544" bestFit="1" customWidth="1"/>
    <col min="783" max="791" width="0" style="544" hidden="1" customWidth="1"/>
    <col min="792" max="792" width="10.26953125" style="544" customWidth="1"/>
    <col min="793" max="1024" width="8.7265625" style="544"/>
    <col min="1025" max="1025" width="62.90625" style="544" bestFit="1" customWidth="1"/>
    <col min="1026" max="1026" width="10.54296875" style="544" bestFit="1" customWidth="1"/>
    <col min="1027" max="1037" width="0" style="544" hidden="1" customWidth="1"/>
    <col min="1038" max="1038" width="14.7265625" style="544" bestFit="1" customWidth="1"/>
    <col min="1039" max="1047" width="0" style="544" hidden="1" customWidth="1"/>
    <col min="1048" max="1048" width="10.26953125" style="544" customWidth="1"/>
    <col min="1049" max="1280" width="8.7265625" style="544"/>
    <col min="1281" max="1281" width="62.90625" style="544" bestFit="1" customWidth="1"/>
    <col min="1282" max="1282" width="10.54296875" style="544" bestFit="1" customWidth="1"/>
    <col min="1283" max="1293" width="0" style="544" hidden="1" customWidth="1"/>
    <col min="1294" max="1294" width="14.7265625" style="544" bestFit="1" customWidth="1"/>
    <col min="1295" max="1303" width="0" style="544" hidden="1" customWidth="1"/>
    <col min="1304" max="1304" width="10.26953125" style="544" customWidth="1"/>
    <col min="1305" max="1536" width="8.7265625" style="544"/>
    <col min="1537" max="1537" width="62.90625" style="544" bestFit="1" customWidth="1"/>
    <col min="1538" max="1538" width="10.54296875" style="544" bestFit="1" customWidth="1"/>
    <col min="1539" max="1549" width="0" style="544" hidden="1" customWidth="1"/>
    <col min="1550" max="1550" width="14.7265625" style="544" bestFit="1" customWidth="1"/>
    <col min="1551" max="1559" width="0" style="544" hidden="1" customWidth="1"/>
    <col min="1560" max="1560" width="10.26953125" style="544" customWidth="1"/>
    <col min="1561" max="1792" width="8.7265625" style="544"/>
    <col min="1793" max="1793" width="62.90625" style="544" bestFit="1" customWidth="1"/>
    <col min="1794" max="1794" width="10.54296875" style="544" bestFit="1" customWidth="1"/>
    <col min="1795" max="1805" width="0" style="544" hidden="1" customWidth="1"/>
    <col min="1806" max="1806" width="14.7265625" style="544" bestFit="1" customWidth="1"/>
    <col min="1807" max="1815" width="0" style="544" hidden="1" customWidth="1"/>
    <col min="1816" max="1816" width="10.26953125" style="544" customWidth="1"/>
    <col min="1817" max="2048" width="8.7265625" style="544"/>
    <col min="2049" max="2049" width="62.90625" style="544" bestFit="1" customWidth="1"/>
    <col min="2050" max="2050" width="10.54296875" style="544" bestFit="1" customWidth="1"/>
    <col min="2051" max="2061" width="0" style="544" hidden="1" customWidth="1"/>
    <col min="2062" max="2062" width="14.7265625" style="544" bestFit="1" customWidth="1"/>
    <col min="2063" max="2071" width="0" style="544" hidden="1" customWidth="1"/>
    <col min="2072" max="2072" width="10.26953125" style="544" customWidth="1"/>
    <col min="2073" max="2304" width="8.7265625" style="544"/>
    <col min="2305" max="2305" width="62.90625" style="544" bestFit="1" customWidth="1"/>
    <col min="2306" max="2306" width="10.54296875" style="544" bestFit="1" customWidth="1"/>
    <col min="2307" max="2317" width="0" style="544" hidden="1" customWidth="1"/>
    <col min="2318" max="2318" width="14.7265625" style="544" bestFit="1" customWidth="1"/>
    <col min="2319" max="2327" width="0" style="544" hidden="1" customWidth="1"/>
    <col min="2328" max="2328" width="10.26953125" style="544" customWidth="1"/>
    <col min="2329" max="2560" width="8.7265625" style="544"/>
    <col min="2561" max="2561" width="62.90625" style="544" bestFit="1" customWidth="1"/>
    <col min="2562" max="2562" width="10.54296875" style="544" bestFit="1" customWidth="1"/>
    <col min="2563" max="2573" width="0" style="544" hidden="1" customWidth="1"/>
    <col min="2574" max="2574" width="14.7265625" style="544" bestFit="1" customWidth="1"/>
    <col min="2575" max="2583" width="0" style="544" hidden="1" customWidth="1"/>
    <col min="2584" max="2584" width="10.26953125" style="544" customWidth="1"/>
    <col min="2585" max="2816" width="8.7265625" style="544"/>
    <col min="2817" max="2817" width="62.90625" style="544" bestFit="1" customWidth="1"/>
    <col min="2818" max="2818" width="10.54296875" style="544" bestFit="1" customWidth="1"/>
    <col min="2819" max="2829" width="0" style="544" hidden="1" customWidth="1"/>
    <col min="2830" max="2830" width="14.7265625" style="544" bestFit="1" customWidth="1"/>
    <col min="2831" max="2839" width="0" style="544" hidden="1" customWidth="1"/>
    <col min="2840" max="2840" width="10.26953125" style="544" customWidth="1"/>
    <col min="2841" max="3072" width="8.7265625" style="544"/>
    <col min="3073" max="3073" width="62.90625" style="544" bestFit="1" customWidth="1"/>
    <col min="3074" max="3074" width="10.54296875" style="544" bestFit="1" customWidth="1"/>
    <col min="3075" max="3085" width="0" style="544" hidden="1" customWidth="1"/>
    <col min="3086" max="3086" width="14.7265625" style="544" bestFit="1" customWidth="1"/>
    <col min="3087" max="3095" width="0" style="544" hidden="1" customWidth="1"/>
    <col min="3096" max="3096" width="10.26953125" style="544" customWidth="1"/>
    <col min="3097" max="3328" width="8.7265625" style="544"/>
    <col min="3329" max="3329" width="62.90625" style="544" bestFit="1" customWidth="1"/>
    <col min="3330" max="3330" width="10.54296875" style="544" bestFit="1" customWidth="1"/>
    <col min="3331" max="3341" width="0" style="544" hidden="1" customWidth="1"/>
    <col min="3342" max="3342" width="14.7265625" style="544" bestFit="1" customWidth="1"/>
    <col min="3343" max="3351" width="0" style="544" hidden="1" customWidth="1"/>
    <col min="3352" max="3352" width="10.26953125" style="544" customWidth="1"/>
    <col min="3353" max="3584" width="8.7265625" style="544"/>
    <col min="3585" max="3585" width="62.90625" style="544" bestFit="1" customWidth="1"/>
    <col min="3586" max="3586" width="10.54296875" style="544" bestFit="1" customWidth="1"/>
    <col min="3587" max="3597" width="0" style="544" hidden="1" customWidth="1"/>
    <col min="3598" max="3598" width="14.7265625" style="544" bestFit="1" customWidth="1"/>
    <col min="3599" max="3607" width="0" style="544" hidden="1" customWidth="1"/>
    <col min="3608" max="3608" width="10.26953125" style="544" customWidth="1"/>
    <col min="3609" max="3840" width="8.7265625" style="544"/>
    <col min="3841" max="3841" width="62.90625" style="544" bestFit="1" customWidth="1"/>
    <col min="3842" max="3842" width="10.54296875" style="544" bestFit="1" customWidth="1"/>
    <col min="3843" max="3853" width="0" style="544" hidden="1" customWidth="1"/>
    <col min="3854" max="3854" width="14.7265625" style="544" bestFit="1" customWidth="1"/>
    <col min="3855" max="3863" width="0" style="544" hidden="1" customWidth="1"/>
    <col min="3864" max="3864" width="10.26953125" style="544" customWidth="1"/>
    <col min="3865" max="4096" width="8.7265625" style="544"/>
    <col min="4097" max="4097" width="62.90625" style="544" bestFit="1" customWidth="1"/>
    <col min="4098" max="4098" width="10.54296875" style="544" bestFit="1" customWidth="1"/>
    <col min="4099" max="4109" width="0" style="544" hidden="1" customWidth="1"/>
    <col min="4110" max="4110" width="14.7265625" style="544" bestFit="1" customWidth="1"/>
    <col min="4111" max="4119" width="0" style="544" hidden="1" customWidth="1"/>
    <col min="4120" max="4120" width="10.26953125" style="544" customWidth="1"/>
    <col min="4121" max="4352" width="8.7265625" style="544"/>
    <col min="4353" max="4353" width="62.90625" style="544" bestFit="1" customWidth="1"/>
    <col min="4354" max="4354" width="10.54296875" style="544" bestFit="1" customWidth="1"/>
    <col min="4355" max="4365" width="0" style="544" hidden="1" customWidth="1"/>
    <col min="4366" max="4366" width="14.7265625" style="544" bestFit="1" customWidth="1"/>
    <col min="4367" max="4375" width="0" style="544" hidden="1" customWidth="1"/>
    <col min="4376" max="4376" width="10.26953125" style="544" customWidth="1"/>
    <col min="4377" max="4608" width="8.7265625" style="544"/>
    <col min="4609" max="4609" width="62.90625" style="544" bestFit="1" customWidth="1"/>
    <col min="4610" max="4610" width="10.54296875" style="544" bestFit="1" customWidth="1"/>
    <col min="4611" max="4621" width="0" style="544" hidden="1" customWidth="1"/>
    <col min="4622" max="4622" width="14.7265625" style="544" bestFit="1" customWidth="1"/>
    <col min="4623" max="4631" width="0" style="544" hidden="1" customWidth="1"/>
    <col min="4632" max="4632" width="10.26953125" style="544" customWidth="1"/>
    <col min="4633" max="4864" width="8.7265625" style="544"/>
    <col min="4865" max="4865" width="62.90625" style="544" bestFit="1" customWidth="1"/>
    <col min="4866" max="4866" width="10.54296875" style="544" bestFit="1" customWidth="1"/>
    <col min="4867" max="4877" width="0" style="544" hidden="1" customWidth="1"/>
    <col min="4878" max="4878" width="14.7265625" style="544" bestFit="1" customWidth="1"/>
    <col min="4879" max="4887" width="0" style="544" hidden="1" customWidth="1"/>
    <col min="4888" max="4888" width="10.26953125" style="544" customWidth="1"/>
    <col min="4889" max="5120" width="8.7265625" style="544"/>
    <col min="5121" max="5121" width="62.90625" style="544" bestFit="1" customWidth="1"/>
    <col min="5122" max="5122" width="10.54296875" style="544" bestFit="1" customWidth="1"/>
    <col min="5123" max="5133" width="0" style="544" hidden="1" customWidth="1"/>
    <col min="5134" max="5134" width="14.7265625" style="544" bestFit="1" customWidth="1"/>
    <col min="5135" max="5143" width="0" style="544" hidden="1" customWidth="1"/>
    <col min="5144" max="5144" width="10.26953125" style="544" customWidth="1"/>
    <col min="5145" max="5376" width="8.7265625" style="544"/>
    <col min="5377" max="5377" width="62.90625" style="544" bestFit="1" customWidth="1"/>
    <col min="5378" max="5378" width="10.54296875" style="544" bestFit="1" customWidth="1"/>
    <col min="5379" max="5389" width="0" style="544" hidden="1" customWidth="1"/>
    <col min="5390" max="5390" width="14.7265625" style="544" bestFit="1" customWidth="1"/>
    <col min="5391" max="5399" width="0" style="544" hidden="1" customWidth="1"/>
    <col min="5400" max="5400" width="10.26953125" style="544" customWidth="1"/>
    <col min="5401" max="5632" width="8.7265625" style="544"/>
    <col min="5633" max="5633" width="62.90625" style="544" bestFit="1" customWidth="1"/>
    <col min="5634" max="5634" width="10.54296875" style="544" bestFit="1" customWidth="1"/>
    <col min="5635" max="5645" width="0" style="544" hidden="1" customWidth="1"/>
    <col min="5646" max="5646" width="14.7265625" style="544" bestFit="1" customWidth="1"/>
    <col min="5647" max="5655" width="0" style="544" hidden="1" customWidth="1"/>
    <col min="5656" max="5656" width="10.26953125" style="544" customWidth="1"/>
    <col min="5657" max="5888" width="8.7265625" style="544"/>
    <col min="5889" max="5889" width="62.90625" style="544" bestFit="1" customWidth="1"/>
    <col min="5890" max="5890" width="10.54296875" style="544" bestFit="1" customWidth="1"/>
    <col min="5891" max="5901" width="0" style="544" hidden="1" customWidth="1"/>
    <col min="5902" max="5902" width="14.7265625" style="544" bestFit="1" customWidth="1"/>
    <col min="5903" max="5911" width="0" style="544" hidden="1" customWidth="1"/>
    <col min="5912" max="5912" width="10.26953125" style="544" customWidth="1"/>
    <col min="5913" max="6144" width="8.7265625" style="544"/>
    <col min="6145" max="6145" width="62.90625" style="544" bestFit="1" customWidth="1"/>
    <col min="6146" max="6146" width="10.54296875" style="544" bestFit="1" customWidth="1"/>
    <col min="6147" max="6157" width="0" style="544" hidden="1" customWidth="1"/>
    <col min="6158" max="6158" width="14.7265625" style="544" bestFit="1" customWidth="1"/>
    <col min="6159" max="6167" width="0" style="544" hidden="1" customWidth="1"/>
    <col min="6168" max="6168" width="10.26953125" style="544" customWidth="1"/>
    <col min="6169" max="6400" width="8.7265625" style="544"/>
    <col min="6401" max="6401" width="62.90625" style="544" bestFit="1" customWidth="1"/>
    <col min="6402" max="6402" width="10.54296875" style="544" bestFit="1" customWidth="1"/>
    <col min="6403" max="6413" width="0" style="544" hidden="1" customWidth="1"/>
    <col min="6414" max="6414" width="14.7265625" style="544" bestFit="1" customWidth="1"/>
    <col min="6415" max="6423" width="0" style="544" hidden="1" customWidth="1"/>
    <col min="6424" max="6424" width="10.26953125" style="544" customWidth="1"/>
    <col min="6425" max="6656" width="8.7265625" style="544"/>
    <col min="6657" max="6657" width="62.90625" style="544" bestFit="1" customWidth="1"/>
    <col min="6658" max="6658" width="10.54296875" style="544" bestFit="1" customWidth="1"/>
    <col min="6659" max="6669" width="0" style="544" hidden="1" customWidth="1"/>
    <col min="6670" max="6670" width="14.7265625" style="544" bestFit="1" customWidth="1"/>
    <col min="6671" max="6679" width="0" style="544" hidden="1" customWidth="1"/>
    <col min="6680" max="6680" width="10.26953125" style="544" customWidth="1"/>
    <col min="6681" max="6912" width="8.7265625" style="544"/>
    <col min="6913" max="6913" width="62.90625" style="544" bestFit="1" customWidth="1"/>
    <col min="6914" max="6914" width="10.54296875" style="544" bestFit="1" customWidth="1"/>
    <col min="6915" max="6925" width="0" style="544" hidden="1" customWidth="1"/>
    <col min="6926" max="6926" width="14.7265625" style="544" bestFit="1" customWidth="1"/>
    <col min="6927" max="6935" width="0" style="544" hidden="1" customWidth="1"/>
    <col min="6936" max="6936" width="10.26953125" style="544" customWidth="1"/>
    <col min="6937" max="7168" width="8.7265625" style="544"/>
    <col min="7169" max="7169" width="62.90625" style="544" bestFit="1" customWidth="1"/>
    <col min="7170" max="7170" width="10.54296875" style="544" bestFit="1" customWidth="1"/>
    <col min="7171" max="7181" width="0" style="544" hidden="1" customWidth="1"/>
    <col min="7182" max="7182" width="14.7265625" style="544" bestFit="1" customWidth="1"/>
    <col min="7183" max="7191" width="0" style="544" hidden="1" customWidth="1"/>
    <col min="7192" max="7192" width="10.26953125" style="544" customWidth="1"/>
    <col min="7193" max="7424" width="8.7265625" style="544"/>
    <col min="7425" max="7425" width="62.90625" style="544" bestFit="1" customWidth="1"/>
    <col min="7426" max="7426" width="10.54296875" style="544" bestFit="1" customWidth="1"/>
    <col min="7427" max="7437" width="0" style="544" hidden="1" customWidth="1"/>
    <col min="7438" max="7438" width="14.7265625" style="544" bestFit="1" customWidth="1"/>
    <col min="7439" max="7447" width="0" style="544" hidden="1" customWidth="1"/>
    <col min="7448" max="7448" width="10.26953125" style="544" customWidth="1"/>
    <col min="7449" max="7680" width="8.7265625" style="544"/>
    <col min="7681" max="7681" width="62.90625" style="544" bestFit="1" customWidth="1"/>
    <col min="7682" max="7682" width="10.54296875" style="544" bestFit="1" customWidth="1"/>
    <col min="7683" max="7693" width="0" style="544" hidden="1" customWidth="1"/>
    <col min="7694" max="7694" width="14.7265625" style="544" bestFit="1" customWidth="1"/>
    <col min="7695" max="7703" width="0" style="544" hidden="1" customWidth="1"/>
    <col min="7704" max="7704" width="10.26953125" style="544" customWidth="1"/>
    <col min="7705" max="7936" width="8.7265625" style="544"/>
    <col min="7937" max="7937" width="62.90625" style="544" bestFit="1" customWidth="1"/>
    <col min="7938" max="7938" width="10.54296875" style="544" bestFit="1" customWidth="1"/>
    <col min="7939" max="7949" width="0" style="544" hidden="1" customWidth="1"/>
    <col min="7950" max="7950" width="14.7265625" style="544" bestFit="1" customWidth="1"/>
    <col min="7951" max="7959" width="0" style="544" hidden="1" customWidth="1"/>
    <col min="7960" max="7960" width="10.26953125" style="544" customWidth="1"/>
    <col min="7961" max="8192" width="8.7265625" style="544"/>
    <col min="8193" max="8193" width="62.90625" style="544" bestFit="1" customWidth="1"/>
    <col min="8194" max="8194" width="10.54296875" style="544" bestFit="1" customWidth="1"/>
    <col min="8195" max="8205" width="0" style="544" hidden="1" customWidth="1"/>
    <col min="8206" max="8206" width="14.7265625" style="544" bestFit="1" customWidth="1"/>
    <col min="8207" max="8215" width="0" style="544" hidden="1" customWidth="1"/>
    <col min="8216" max="8216" width="10.26953125" style="544" customWidth="1"/>
    <col min="8217" max="8448" width="8.7265625" style="544"/>
    <col min="8449" max="8449" width="62.90625" style="544" bestFit="1" customWidth="1"/>
    <col min="8450" max="8450" width="10.54296875" style="544" bestFit="1" customWidth="1"/>
    <col min="8451" max="8461" width="0" style="544" hidden="1" customWidth="1"/>
    <col min="8462" max="8462" width="14.7265625" style="544" bestFit="1" customWidth="1"/>
    <col min="8463" max="8471" width="0" style="544" hidden="1" customWidth="1"/>
    <col min="8472" max="8472" width="10.26953125" style="544" customWidth="1"/>
    <col min="8473" max="8704" width="8.7265625" style="544"/>
    <col min="8705" max="8705" width="62.90625" style="544" bestFit="1" customWidth="1"/>
    <col min="8706" max="8706" width="10.54296875" style="544" bestFit="1" customWidth="1"/>
    <col min="8707" max="8717" width="0" style="544" hidden="1" customWidth="1"/>
    <col min="8718" max="8718" width="14.7265625" style="544" bestFit="1" customWidth="1"/>
    <col min="8719" max="8727" width="0" style="544" hidden="1" customWidth="1"/>
    <col min="8728" max="8728" width="10.26953125" style="544" customWidth="1"/>
    <col min="8729" max="8960" width="8.7265625" style="544"/>
    <col min="8961" max="8961" width="62.90625" style="544" bestFit="1" customWidth="1"/>
    <col min="8962" max="8962" width="10.54296875" style="544" bestFit="1" customWidth="1"/>
    <col min="8963" max="8973" width="0" style="544" hidden="1" customWidth="1"/>
    <col min="8974" max="8974" width="14.7265625" style="544" bestFit="1" customWidth="1"/>
    <col min="8975" max="8983" width="0" style="544" hidden="1" customWidth="1"/>
    <col min="8984" max="8984" width="10.26953125" style="544" customWidth="1"/>
    <col min="8985" max="9216" width="8.7265625" style="544"/>
    <col min="9217" max="9217" width="62.90625" style="544" bestFit="1" customWidth="1"/>
    <col min="9218" max="9218" width="10.54296875" style="544" bestFit="1" customWidth="1"/>
    <col min="9219" max="9229" width="0" style="544" hidden="1" customWidth="1"/>
    <col min="9230" max="9230" width="14.7265625" style="544" bestFit="1" customWidth="1"/>
    <col min="9231" max="9239" width="0" style="544" hidden="1" customWidth="1"/>
    <col min="9240" max="9240" width="10.26953125" style="544" customWidth="1"/>
    <col min="9241" max="9472" width="8.7265625" style="544"/>
    <col min="9473" max="9473" width="62.90625" style="544" bestFit="1" customWidth="1"/>
    <col min="9474" max="9474" width="10.54296875" style="544" bestFit="1" customWidth="1"/>
    <col min="9475" max="9485" width="0" style="544" hidden="1" customWidth="1"/>
    <col min="9486" max="9486" width="14.7265625" style="544" bestFit="1" customWidth="1"/>
    <col min="9487" max="9495" width="0" style="544" hidden="1" customWidth="1"/>
    <col min="9496" max="9496" width="10.26953125" style="544" customWidth="1"/>
    <col min="9497" max="9728" width="8.7265625" style="544"/>
    <col min="9729" max="9729" width="62.90625" style="544" bestFit="1" customWidth="1"/>
    <col min="9730" max="9730" width="10.54296875" style="544" bestFit="1" customWidth="1"/>
    <col min="9731" max="9741" width="0" style="544" hidden="1" customWidth="1"/>
    <col min="9742" max="9742" width="14.7265625" style="544" bestFit="1" customWidth="1"/>
    <col min="9743" max="9751" width="0" style="544" hidden="1" customWidth="1"/>
    <col min="9752" max="9752" width="10.26953125" style="544" customWidth="1"/>
    <col min="9753" max="9984" width="8.7265625" style="544"/>
    <col min="9985" max="9985" width="62.90625" style="544" bestFit="1" customWidth="1"/>
    <col min="9986" max="9986" width="10.54296875" style="544" bestFit="1" customWidth="1"/>
    <col min="9987" max="9997" width="0" style="544" hidden="1" customWidth="1"/>
    <col min="9998" max="9998" width="14.7265625" style="544" bestFit="1" customWidth="1"/>
    <col min="9999" max="10007" width="0" style="544" hidden="1" customWidth="1"/>
    <col min="10008" max="10008" width="10.26953125" style="544" customWidth="1"/>
    <col min="10009" max="10240" width="8.7265625" style="544"/>
    <col min="10241" max="10241" width="62.90625" style="544" bestFit="1" customWidth="1"/>
    <col min="10242" max="10242" width="10.54296875" style="544" bestFit="1" customWidth="1"/>
    <col min="10243" max="10253" width="0" style="544" hidden="1" customWidth="1"/>
    <col min="10254" max="10254" width="14.7265625" style="544" bestFit="1" customWidth="1"/>
    <col min="10255" max="10263" width="0" style="544" hidden="1" customWidth="1"/>
    <col min="10264" max="10264" width="10.26953125" style="544" customWidth="1"/>
    <col min="10265" max="10496" width="8.7265625" style="544"/>
    <col min="10497" max="10497" width="62.90625" style="544" bestFit="1" customWidth="1"/>
    <col min="10498" max="10498" width="10.54296875" style="544" bestFit="1" customWidth="1"/>
    <col min="10499" max="10509" width="0" style="544" hidden="1" customWidth="1"/>
    <col min="10510" max="10510" width="14.7265625" style="544" bestFit="1" customWidth="1"/>
    <col min="10511" max="10519" width="0" style="544" hidden="1" customWidth="1"/>
    <col min="10520" max="10520" width="10.26953125" style="544" customWidth="1"/>
    <col min="10521" max="10752" width="8.7265625" style="544"/>
    <col min="10753" max="10753" width="62.90625" style="544" bestFit="1" customWidth="1"/>
    <col min="10754" max="10754" width="10.54296875" style="544" bestFit="1" customWidth="1"/>
    <col min="10755" max="10765" width="0" style="544" hidden="1" customWidth="1"/>
    <col min="10766" max="10766" width="14.7265625" style="544" bestFit="1" customWidth="1"/>
    <col min="10767" max="10775" width="0" style="544" hidden="1" customWidth="1"/>
    <col min="10776" max="10776" width="10.26953125" style="544" customWidth="1"/>
    <col min="10777" max="11008" width="8.7265625" style="544"/>
    <col min="11009" max="11009" width="62.90625" style="544" bestFit="1" customWidth="1"/>
    <col min="11010" max="11010" width="10.54296875" style="544" bestFit="1" customWidth="1"/>
    <col min="11011" max="11021" width="0" style="544" hidden="1" customWidth="1"/>
    <col min="11022" max="11022" width="14.7265625" style="544" bestFit="1" customWidth="1"/>
    <col min="11023" max="11031" width="0" style="544" hidden="1" customWidth="1"/>
    <col min="11032" max="11032" width="10.26953125" style="544" customWidth="1"/>
    <col min="11033" max="11264" width="8.7265625" style="544"/>
    <col min="11265" max="11265" width="62.90625" style="544" bestFit="1" customWidth="1"/>
    <col min="11266" max="11266" width="10.54296875" style="544" bestFit="1" customWidth="1"/>
    <col min="11267" max="11277" width="0" style="544" hidden="1" customWidth="1"/>
    <col min="11278" max="11278" width="14.7265625" style="544" bestFit="1" customWidth="1"/>
    <col min="11279" max="11287" width="0" style="544" hidden="1" customWidth="1"/>
    <col min="11288" max="11288" width="10.26953125" style="544" customWidth="1"/>
    <col min="11289" max="11520" width="8.7265625" style="544"/>
    <col min="11521" max="11521" width="62.90625" style="544" bestFit="1" customWidth="1"/>
    <col min="11522" max="11522" width="10.54296875" style="544" bestFit="1" customWidth="1"/>
    <col min="11523" max="11533" width="0" style="544" hidden="1" customWidth="1"/>
    <col min="11534" max="11534" width="14.7265625" style="544" bestFit="1" customWidth="1"/>
    <col min="11535" max="11543" width="0" style="544" hidden="1" customWidth="1"/>
    <col min="11544" max="11544" width="10.26953125" style="544" customWidth="1"/>
    <col min="11545" max="11776" width="8.7265625" style="544"/>
    <col min="11777" max="11777" width="62.90625" style="544" bestFit="1" customWidth="1"/>
    <col min="11778" max="11778" width="10.54296875" style="544" bestFit="1" customWidth="1"/>
    <col min="11779" max="11789" width="0" style="544" hidden="1" customWidth="1"/>
    <col min="11790" max="11790" width="14.7265625" style="544" bestFit="1" customWidth="1"/>
    <col min="11791" max="11799" width="0" style="544" hidden="1" customWidth="1"/>
    <col min="11800" max="11800" width="10.26953125" style="544" customWidth="1"/>
    <col min="11801" max="12032" width="8.7265625" style="544"/>
    <col min="12033" max="12033" width="62.90625" style="544" bestFit="1" customWidth="1"/>
    <col min="12034" max="12034" width="10.54296875" style="544" bestFit="1" customWidth="1"/>
    <col min="12035" max="12045" width="0" style="544" hidden="1" customWidth="1"/>
    <col min="12046" max="12046" width="14.7265625" style="544" bestFit="1" customWidth="1"/>
    <col min="12047" max="12055" width="0" style="544" hidden="1" customWidth="1"/>
    <col min="12056" max="12056" width="10.26953125" style="544" customWidth="1"/>
    <col min="12057" max="12288" width="8.7265625" style="544"/>
    <col min="12289" max="12289" width="62.90625" style="544" bestFit="1" customWidth="1"/>
    <col min="12290" max="12290" width="10.54296875" style="544" bestFit="1" customWidth="1"/>
    <col min="12291" max="12301" width="0" style="544" hidden="1" customWidth="1"/>
    <col min="12302" max="12302" width="14.7265625" style="544" bestFit="1" customWidth="1"/>
    <col min="12303" max="12311" width="0" style="544" hidden="1" customWidth="1"/>
    <col min="12312" max="12312" width="10.26953125" style="544" customWidth="1"/>
    <col min="12313" max="12544" width="8.7265625" style="544"/>
    <col min="12545" max="12545" width="62.90625" style="544" bestFit="1" customWidth="1"/>
    <col min="12546" max="12546" width="10.54296875" style="544" bestFit="1" customWidth="1"/>
    <col min="12547" max="12557" width="0" style="544" hidden="1" customWidth="1"/>
    <col min="12558" max="12558" width="14.7265625" style="544" bestFit="1" customWidth="1"/>
    <col min="12559" max="12567" width="0" style="544" hidden="1" customWidth="1"/>
    <col min="12568" max="12568" width="10.26953125" style="544" customWidth="1"/>
    <col min="12569" max="12800" width="8.7265625" style="544"/>
    <col min="12801" max="12801" width="62.90625" style="544" bestFit="1" customWidth="1"/>
    <col min="12802" max="12802" width="10.54296875" style="544" bestFit="1" customWidth="1"/>
    <col min="12803" max="12813" width="0" style="544" hidden="1" customWidth="1"/>
    <col min="12814" max="12814" width="14.7265625" style="544" bestFit="1" customWidth="1"/>
    <col min="12815" max="12823" width="0" style="544" hidden="1" customWidth="1"/>
    <col min="12824" max="12824" width="10.26953125" style="544" customWidth="1"/>
    <col min="12825" max="13056" width="8.7265625" style="544"/>
    <col min="13057" max="13057" width="62.90625" style="544" bestFit="1" customWidth="1"/>
    <col min="13058" max="13058" width="10.54296875" style="544" bestFit="1" customWidth="1"/>
    <col min="13059" max="13069" width="0" style="544" hidden="1" customWidth="1"/>
    <col min="13070" max="13070" width="14.7265625" style="544" bestFit="1" customWidth="1"/>
    <col min="13071" max="13079" width="0" style="544" hidden="1" customWidth="1"/>
    <col min="13080" max="13080" width="10.26953125" style="544" customWidth="1"/>
    <col min="13081" max="13312" width="8.7265625" style="544"/>
    <col min="13313" max="13313" width="62.90625" style="544" bestFit="1" customWidth="1"/>
    <col min="13314" max="13314" width="10.54296875" style="544" bestFit="1" customWidth="1"/>
    <col min="13315" max="13325" width="0" style="544" hidden="1" customWidth="1"/>
    <col min="13326" max="13326" width="14.7265625" style="544" bestFit="1" customWidth="1"/>
    <col min="13327" max="13335" width="0" style="544" hidden="1" customWidth="1"/>
    <col min="13336" max="13336" width="10.26953125" style="544" customWidth="1"/>
    <col min="13337" max="13568" width="8.7265625" style="544"/>
    <col min="13569" max="13569" width="62.90625" style="544" bestFit="1" customWidth="1"/>
    <col min="13570" max="13570" width="10.54296875" style="544" bestFit="1" customWidth="1"/>
    <col min="13571" max="13581" width="0" style="544" hidden="1" customWidth="1"/>
    <col min="13582" max="13582" width="14.7265625" style="544" bestFit="1" customWidth="1"/>
    <col min="13583" max="13591" width="0" style="544" hidden="1" customWidth="1"/>
    <col min="13592" max="13592" width="10.26953125" style="544" customWidth="1"/>
    <col min="13593" max="13824" width="8.7265625" style="544"/>
    <col min="13825" max="13825" width="62.90625" style="544" bestFit="1" customWidth="1"/>
    <col min="13826" max="13826" width="10.54296875" style="544" bestFit="1" customWidth="1"/>
    <col min="13827" max="13837" width="0" style="544" hidden="1" customWidth="1"/>
    <col min="13838" max="13838" width="14.7265625" style="544" bestFit="1" customWidth="1"/>
    <col min="13839" max="13847" width="0" style="544" hidden="1" customWidth="1"/>
    <col min="13848" max="13848" width="10.26953125" style="544" customWidth="1"/>
    <col min="13849" max="14080" width="8.7265625" style="544"/>
    <col min="14081" max="14081" width="62.90625" style="544" bestFit="1" customWidth="1"/>
    <col min="14082" max="14082" width="10.54296875" style="544" bestFit="1" customWidth="1"/>
    <col min="14083" max="14093" width="0" style="544" hidden="1" customWidth="1"/>
    <col min="14094" max="14094" width="14.7265625" style="544" bestFit="1" customWidth="1"/>
    <col min="14095" max="14103" width="0" style="544" hidden="1" customWidth="1"/>
    <col min="14104" max="14104" width="10.26953125" style="544" customWidth="1"/>
    <col min="14105" max="14336" width="8.7265625" style="544"/>
    <col min="14337" max="14337" width="62.90625" style="544" bestFit="1" customWidth="1"/>
    <col min="14338" max="14338" width="10.54296875" style="544" bestFit="1" customWidth="1"/>
    <col min="14339" max="14349" width="0" style="544" hidden="1" customWidth="1"/>
    <col min="14350" max="14350" width="14.7265625" style="544" bestFit="1" customWidth="1"/>
    <col min="14351" max="14359" width="0" style="544" hidden="1" customWidth="1"/>
    <col min="14360" max="14360" width="10.26953125" style="544" customWidth="1"/>
    <col min="14361" max="14592" width="8.7265625" style="544"/>
    <col min="14593" max="14593" width="62.90625" style="544" bestFit="1" customWidth="1"/>
    <col min="14594" max="14594" width="10.54296875" style="544" bestFit="1" customWidth="1"/>
    <col min="14595" max="14605" width="0" style="544" hidden="1" customWidth="1"/>
    <col min="14606" max="14606" width="14.7265625" style="544" bestFit="1" customWidth="1"/>
    <col min="14607" max="14615" width="0" style="544" hidden="1" customWidth="1"/>
    <col min="14616" max="14616" width="10.26953125" style="544" customWidth="1"/>
    <col min="14617" max="14848" width="8.7265625" style="544"/>
    <col min="14849" max="14849" width="62.90625" style="544" bestFit="1" customWidth="1"/>
    <col min="14850" max="14850" width="10.54296875" style="544" bestFit="1" customWidth="1"/>
    <col min="14851" max="14861" width="0" style="544" hidden="1" customWidth="1"/>
    <col min="14862" max="14862" width="14.7265625" style="544" bestFit="1" customWidth="1"/>
    <col min="14863" max="14871" width="0" style="544" hidden="1" customWidth="1"/>
    <col min="14872" max="14872" width="10.26953125" style="544" customWidth="1"/>
    <col min="14873" max="15104" width="8.7265625" style="544"/>
    <col min="15105" max="15105" width="62.90625" style="544" bestFit="1" customWidth="1"/>
    <col min="15106" max="15106" width="10.54296875" style="544" bestFit="1" customWidth="1"/>
    <col min="15107" max="15117" width="0" style="544" hidden="1" customWidth="1"/>
    <col min="15118" max="15118" width="14.7265625" style="544" bestFit="1" customWidth="1"/>
    <col min="15119" max="15127" width="0" style="544" hidden="1" customWidth="1"/>
    <col min="15128" max="15128" width="10.26953125" style="544" customWidth="1"/>
    <col min="15129" max="15360" width="8.7265625" style="544"/>
    <col min="15361" max="15361" width="62.90625" style="544" bestFit="1" customWidth="1"/>
    <col min="15362" max="15362" width="10.54296875" style="544" bestFit="1" customWidth="1"/>
    <col min="15363" max="15373" width="0" style="544" hidden="1" customWidth="1"/>
    <col min="15374" max="15374" width="14.7265625" style="544" bestFit="1" customWidth="1"/>
    <col min="15375" max="15383" width="0" style="544" hidden="1" customWidth="1"/>
    <col min="15384" max="15384" width="10.26953125" style="544" customWidth="1"/>
    <col min="15385" max="15616" width="8.7265625" style="544"/>
    <col min="15617" max="15617" width="62.90625" style="544" bestFit="1" customWidth="1"/>
    <col min="15618" max="15618" width="10.54296875" style="544" bestFit="1" customWidth="1"/>
    <col min="15619" max="15629" width="0" style="544" hidden="1" customWidth="1"/>
    <col min="15630" max="15630" width="14.7265625" style="544" bestFit="1" customWidth="1"/>
    <col min="15631" max="15639" width="0" style="544" hidden="1" customWidth="1"/>
    <col min="15640" max="15640" width="10.26953125" style="544" customWidth="1"/>
    <col min="15641" max="15872" width="8.7265625" style="544"/>
    <col min="15873" max="15873" width="62.90625" style="544" bestFit="1" customWidth="1"/>
    <col min="15874" max="15874" width="10.54296875" style="544" bestFit="1" customWidth="1"/>
    <col min="15875" max="15885" width="0" style="544" hidden="1" customWidth="1"/>
    <col min="15886" max="15886" width="14.7265625" style="544" bestFit="1" customWidth="1"/>
    <col min="15887" max="15895" width="0" style="544" hidden="1" customWidth="1"/>
    <col min="15896" max="15896" width="10.26953125" style="544" customWidth="1"/>
    <col min="15897" max="16128" width="8.7265625" style="544"/>
    <col min="16129" max="16129" width="62.90625" style="544" bestFit="1" customWidth="1"/>
    <col min="16130" max="16130" width="10.54296875" style="544" bestFit="1" customWidth="1"/>
    <col min="16131" max="16141" width="0" style="544" hidden="1" customWidth="1"/>
    <col min="16142" max="16142" width="14.7265625" style="544" bestFit="1" customWidth="1"/>
    <col min="16143" max="16151" width="0" style="544" hidden="1" customWidth="1"/>
    <col min="16152" max="16152" width="10.26953125" style="544" customWidth="1"/>
    <col min="16153" max="16384" width="8.7265625" style="544"/>
  </cols>
  <sheetData>
    <row r="1" spans="1:19" s="531" customFormat="1" ht="15.5">
      <c r="A1" s="529" t="s">
        <v>365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P1" s="532"/>
      <c r="Q1" s="533"/>
      <c r="R1" s="534"/>
      <c r="S1" s="535"/>
    </row>
    <row r="2" spans="1:19" s="531" customFormat="1" ht="15">
      <c r="A2" s="536" t="s">
        <v>413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P2" s="532"/>
      <c r="Q2" s="538"/>
      <c r="R2" s="539"/>
      <c r="S2" s="535"/>
    </row>
    <row r="3" spans="1:19" s="531" customFormat="1" ht="15">
      <c r="A3" s="502" t="str">
        <f>R4</f>
        <v>September 2016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P3" s="532"/>
      <c r="Q3" s="538"/>
      <c r="R3" s="539"/>
      <c r="S3" s="535"/>
    </row>
    <row r="4" spans="1:19" s="531" customFormat="1">
      <c r="A4" s="540"/>
      <c r="B4" s="503"/>
      <c r="C4" s="503"/>
      <c r="D4" s="503"/>
      <c r="E4" s="503"/>
      <c r="F4" s="503"/>
      <c r="G4" s="503"/>
      <c r="H4" s="541"/>
      <c r="I4" s="541"/>
      <c r="J4" s="541"/>
      <c r="K4" s="458"/>
      <c r="L4" s="458"/>
      <c r="M4" s="458"/>
      <c r="N4" s="458"/>
      <c r="P4" s="532"/>
      <c r="Q4" s="538" t="s">
        <v>367</v>
      </c>
      <c r="R4" s="539" t="str">
        <f>TEXT(S4,"mmmm yyyy")</f>
        <v>September 2016</v>
      </c>
      <c r="S4" s="467">
        <v>42643</v>
      </c>
    </row>
    <row r="5" spans="1:19" ht="15.5">
      <c r="A5" s="546"/>
      <c r="B5" s="489"/>
      <c r="C5" s="489"/>
      <c r="D5" s="489"/>
      <c r="E5" s="489"/>
      <c r="F5" s="489"/>
      <c r="G5" s="489"/>
      <c r="H5" s="550"/>
      <c r="I5" s="550"/>
      <c r="J5" s="550"/>
      <c r="K5" s="489"/>
      <c r="L5" s="489"/>
      <c r="M5" s="489"/>
      <c r="N5" s="489"/>
      <c r="Q5" s="538" t="s">
        <v>387</v>
      </c>
      <c r="R5" s="539" t="str">
        <f>S5</f>
        <v>.</v>
      </c>
      <c r="S5" s="461" t="str">
        <f>'Fund 888'!S5</f>
        <v>.</v>
      </c>
    </row>
    <row r="6" spans="1:19" ht="15.5">
      <c r="A6" s="546"/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 t="str">
        <f>"FY "&amp;$R$6&amp;" YTD"</f>
        <v>FY 2017 YTD</v>
      </c>
      <c r="Q6" s="538" t="s">
        <v>370</v>
      </c>
      <c r="R6" s="539" t="str">
        <f>S6</f>
        <v>2017</v>
      </c>
      <c r="S6" s="461" t="str">
        <f>'Fund 888'!S6</f>
        <v>2017</v>
      </c>
    </row>
    <row r="7" spans="1:19" s="548" customFormat="1" ht="16" thickBot="1">
      <c r="A7" s="547"/>
      <c r="B7" s="472" t="str">
        <f>"9/1/2"&amp;$R$10</f>
        <v>9/1/2016</v>
      </c>
      <c r="C7" s="473" t="str">
        <f>"Oct 2"&amp;$R$10</f>
        <v>Oct 2016</v>
      </c>
      <c r="D7" s="473" t="str">
        <f>"Nov 2"&amp;$R$10</f>
        <v>Nov 2016</v>
      </c>
      <c r="E7" s="473" t="str">
        <f>"Dec 2"&amp;$R$10</f>
        <v>Dec 2016</v>
      </c>
      <c r="F7" s="473" t="str">
        <f>"Jan "&amp;$R$6</f>
        <v>Jan 2017</v>
      </c>
      <c r="G7" s="473" t="str">
        <f>"Feb "&amp;$R$6</f>
        <v>Feb 2017</v>
      </c>
      <c r="H7" s="473" t="str">
        <f>"Mar "&amp;$R$6</f>
        <v>Mar 2017</v>
      </c>
      <c r="I7" s="473" t="str">
        <f>"Apr "&amp;$R$6</f>
        <v>Apr 2017</v>
      </c>
      <c r="J7" s="473" t="str">
        <f>"May "&amp;$R$6</f>
        <v>May 2017</v>
      </c>
      <c r="K7" s="473" t="str">
        <f>"Jun "&amp;$R$6</f>
        <v>Jun 2017</v>
      </c>
      <c r="L7" s="473" t="str">
        <f>"Jul "&amp;$R$6</f>
        <v>Jul 2017</v>
      </c>
      <c r="M7" s="473" t="str">
        <f>"Aug "&amp;$R$6</f>
        <v>Aug 2017</v>
      </c>
      <c r="N7" s="507" t="str">
        <f>"as of "&amp;R8</f>
        <v>as of 09/30/16</v>
      </c>
      <c r="P7" s="545"/>
      <c r="Q7" s="549" t="s">
        <v>372</v>
      </c>
      <c r="R7" s="539" t="str">
        <f>TEXT(S7,"mmmm-dd-yyyy")</f>
        <v>September-30-2016</v>
      </c>
      <c r="S7" s="467">
        <f>S4</f>
        <v>42643</v>
      </c>
    </row>
    <row r="8" spans="1:19" ht="16" thickTop="1">
      <c r="A8" s="546"/>
      <c r="B8" s="489"/>
      <c r="C8" s="489"/>
      <c r="D8" s="489"/>
      <c r="E8" s="489"/>
      <c r="F8" s="489"/>
      <c r="G8" s="489"/>
      <c r="H8" s="550"/>
      <c r="I8" s="551"/>
      <c r="J8" s="551"/>
      <c r="K8" s="489"/>
      <c r="L8" s="489"/>
      <c r="M8" s="489"/>
      <c r="N8" s="489"/>
      <c r="Q8" s="549" t="s">
        <v>372</v>
      </c>
      <c r="R8" s="539" t="str">
        <f>TEXT(S8,"mm/dd/yy")</f>
        <v>09/30/16</v>
      </c>
      <c r="S8" s="467">
        <f>S4</f>
        <v>42643</v>
      </c>
    </row>
    <row r="9" spans="1:19" ht="15.5" thickBot="1">
      <c r="A9" s="552" t="s">
        <v>403</v>
      </c>
      <c r="B9" s="509">
        <v>0</v>
      </c>
      <c r="C9" s="510">
        <f>B30</f>
        <v>0</v>
      </c>
      <c r="D9" s="510">
        <f t="shared" ref="D9:M9" si="0">C30</f>
        <v>0</v>
      </c>
      <c r="E9" s="510">
        <f t="shared" si="0"/>
        <v>0</v>
      </c>
      <c r="F9" s="510">
        <f t="shared" si="0"/>
        <v>0</v>
      </c>
      <c r="G9" s="510">
        <f t="shared" si="0"/>
        <v>0</v>
      </c>
      <c r="H9" s="510">
        <f t="shared" si="0"/>
        <v>0</v>
      </c>
      <c r="I9" s="510">
        <f t="shared" si="0"/>
        <v>0</v>
      </c>
      <c r="J9" s="510">
        <f t="shared" si="0"/>
        <v>0</v>
      </c>
      <c r="K9" s="510">
        <f t="shared" si="0"/>
        <v>0</v>
      </c>
      <c r="L9" s="510">
        <f t="shared" si="0"/>
        <v>0</v>
      </c>
      <c r="M9" s="510">
        <f t="shared" si="0"/>
        <v>0</v>
      </c>
      <c r="N9" s="510">
        <f>B9</f>
        <v>0</v>
      </c>
      <c r="Q9" s="538" t="s">
        <v>370</v>
      </c>
      <c r="R9" s="539">
        <f>S9</f>
        <v>17</v>
      </c>
      <c r="S9" s="461">
        <f>'Fund 888'!S9</f>
        <v>17</v>
      </c>
    </row>
    <row r="10" spans="1:19" ht="15.5">
      <c r="A10" s="546"/>
      <c r="B10" s="489"/>
      <c r="C10" s="489"/>
      <c r="D10" s="489"/>
      <c r="E10" s="489"/>
      <c r="F10" s="489"/>
      <c r="G10" s="489"/>
      <c r="H10" s="550"/>
      <c r="I10" s="550"/>
      <c r="J10" s="550"/>
      <c r="K10" s="489"/>
      <c r="L10" s="489"/>
      <c r="M10" s="489"/>
      <c r="N10" s="489"/>
      <c r="Q10" s="553" t="s">
        <v>374</v>
      </c>
      <c r="R10" s="554" t="str">
        <f>"0"&amp;S10</f>
        <v>016</v>
      </c>
      <c r="S10" s="461">
        <f>'Fund 888'!S10</f>
        <v>16</v>
      </c>
    </row>
    <row r="11" spans="1:19" ht="15.5">
      <c r="A11" s="483" t="s">
        <v>375</v>
      </c>
      <c r="B11" s="489"/>
      <c r="C11" s="489"/>
      <c r="D11" s="489"/>
      <c r="E11" s="489"/>
      <c r="F11" s="489"/>
      <c r="G11" s="489"/>
      <c r="H11" s="550"/>
      <c r="I11" s="550"/>
      <c r="J11" s="550"/>
      <c r="K11" s="489"/>
      <c r="L11" s="489"/>
      <c r="M11" s="489"/>
      <c r="N11" s="489"/>
    </row>
    <row r="12" spans="1:19" ht="15.5">
      <c r="A12" s="546"/>
      <c r="B12" s="489"/>
      <c r="C12" s="489"/>
      <c r="D12" s="489"/>
      <c r="E12" s="489"/>
      <c r="F12" s="489"/>
      <c r="G12" s="489"/>
      <c r="H12" s="550"/>
      <c r="I12" s="550"/>
      <c r="J12" s="550"/>
      <c r="K12" s="489"/>
      <c r="L12" s="489"/>
      <c r="M12" s="489"/>
      <c r="N12" s="489"/>
    </row>
    <row r="13" spans="1:19" ht="15.5" hidden="1">
      <c r="A13" s="558" t="s">
        <v>406</v>
      </c>
      <c r="B13" s="525"/>
      <c r="C13" s="556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>
        <f>SUM(B13:M13)</f>
        <v>0</v>
      </c>
    </row>
    <row r="14" spans="1:19" ht="15.5" hidden="1">
      <c r="A14" s="546" t="s">
        <v>407</v>
      </c>
      <c r="B14" s="525"/>
      <c r="C14" s="556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>
        <f t="shared" ref="N14:N18" si="1">SUM(B14:M14)</f>
        <v>0</v>
      </c>
    </row>
    <row r="15" spans="1:19" ht="15.5" hidden="1">
      <c r="A15" s="546" t="s">
        <v>408</v>
      </c>
      <c r="B15" s="525"/>
      <c r="C15" s="556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>
        <f t="shared" si="1"/>
        <v>0</v>
      </c>
    </row>
    <row r="16" spans="1:19" s="568" customFormat="1" ht="15.5">
      <c r="A16" s="565" t="s">
        <v>414</v>
      </c>
      <c r="B16" s="566">
        <v>5230</v>
      </c>
      <c r="C16" s="567"/>
      <c r="D16" s="566"/>
      <c r="E16" s="566"/>
      <c r="F16" s="566"/>
      <c r="G16" s="566"/>
      <c r="H16" s="566"/>
      <c r="I16" s="566"/>
      <c r="J16" s="566"/>
      <c r="K16" s="566"/>
      <c r="L16" s="566"/>
      <c r="M16" s="566"/>
      <c r="N16" s="566">
        <f t="shared" si="1"/>
        <v>5230</v>
      </c>
      <c r="P16" s="569"/>
    </row>
    <row r="17" spans="1:14" ht="15.5" hidden="1">
      <c r="A17" s="558" t="s">
        <v>410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>
        <f t="shared" si="1"/>
        <v>0</v>
      </c>
    </row>
    <row r="18" spans="1:14" ht="15.5" hidden="1">
      <c r="A18" s="555" t="s">
        <v>411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>
        <f t="shared" si="1"/>
        <v>0</v>
      </c>
    </row>
    <row r="19" spans="1:14" ht="15.5">
      <c r="A19" s="546"/>
      <c r="B19" s="489"/>
      <c r="C19" s="489"/>
      <c r="D19" s="489"/>
      <c r="E19" s="489"/>
      <c r="F19" s="489"/>
      <c r="G19" s="489"/>
      <c r="H19" s="550"/>
      <c r="I19" s="550"/>
      <c r="J19" s="550"/>
      <c r="K19" s="489"/>
      <c r="L19" s="489"/>
      <c r="M19" s="489"/>
      <c r="N19" s="489"/>
    </row>
    <row r="20" spans="1:14" ht="15.5">
      <c r="A20" s="546"/>
      <c r="B20" s="489"/>
      <c r="C20" s="489"/>
      <c r="D20" s="489"/>
      <c r="E20" s="489"/>
      <c r="F20" s="489"/>
      <c r="G20" s="489"/>
      <c r="H20" s="550"/>
      <c r="I20" s="550"/>
      <c r="J20" s="550"/>
      <c r="K20" s="489"/>
      <c r="L20" s="489"/>
      <c r="M20" s="489"/>
      <c r="N20" s="489"/>
    </row>
    <row r="21" spans="1:14" ht="15">
      <c r="A21" s="487" t="s">
        <v>380</v>
      </c>
      <c r="B21" s="516">
        <f>SUM(B13:B20)</f>
        <v>5230</v>
      </c>
      <c r="C21" s="516">
        <f>SUM(C13:C20)</f>
        <v>0</v>
      </c>
      <c r="D21" s="516">
        <f>SUM(D13:D20)</f>
        <v>0</v>
      </c>
      <c r="E21" s="516">
        <f>SUM(E13:E20)</f>
        <v>0</v>
      </c>
      <c r="F21" s="516">
        <f>SUM(F13:F20)</f>
        <v>0</v>
      </c>
      <c r="G21" s="516">
        <f>SUM(G13:G20)</f>
        <v>0</v>
      </c>
      <c r="H21" s="516">
        <f>SUM(H13:H20)</f>
        <v>0</v>
      </c>
      <c r="I21" s="516">
        <f>SUM(I13:I20)</f>
        <v>0</v>
      </c>
      <c r="J21" s="516">
        <f>SUM(J13:J20)</f>
        <v>0</v>
      </c>
      <c r="K21" s="516">
        <f>SUM(K13:K20)</f>
        <v>0</v>
      </c>
      <c r="L21" s="516">
        <f>SUM(L13:L20)</f>
        <v>0</v>
      </c>
      <c r="M21" s="516">
        <f>SUM(M13:M20)</f>
        <v>0</v>
      </c>
      <c r="N21" s="516">
        <f>SUM(N12:N20)</f>
        <v>5230</v>
      </c>
    </row>
    <row r="22" spans="1:14" ht="15.5">
      <c r="A22" s="546"/>
      <c r="B22" s="489"/>
      <c r="C22" s="489"/>
      <c r="D22" s="489"/>
      <c r="E22" s="489"/>
      <c r="F22" s="489"/>
      <c r="G22" s="489"/>
      <c r="H22" s="560"/>
      <c r="I22" s="560"/>
      <c r="J22" s="560"/>
      <c r="K22" s="489"/>
      <c r="L22" s="489"/>
      <c r="M22" s="489"/>
      <c r="N22" s="489"/>
    </row>
    <row r="23" spans="1:14" ht="15.5">
      <c r="A23" s="483" t="s">
        <v>381</v>
      </c>
      <c r="B23" s="489"/>
      <c r="C23" s="489"/>
      <c r="D23" s="489"/>
      <c r="E23" s="489"/>
      <c r="F23" s="489"/>
      <c r="G23" s="489"/>
      <c r="H23" s="560"/>
      <c r="I23" s="560"/>
      <c r="J23" s="560"/>
      <c r="K23" s="489"/>
      <c r="L23" s="489"/>
      <c r="M23" s="489"/>
      <c r="N23" s="489"/>
    </row>
    <row r="24" spans="1:14" ht="15.5">
      <c r="A24" s="561"/>
      <c r="B24" s="489"/>
      <c r="C24" s="489"/>
      <c r="D24" s="489"/>
      <c r="E24" s="489"/>
      <c r="F24" s="489"/>
      <c r="G24" s="489"/>
      <c r="H24" s="560"/>
      <c r="I24" s="560"/>
      <c r="J24" s="560"/>
      <c r="K24" s="489"/>
      <c r="L24" s="489"/>
      <c r="M24" s="489"/>
      <c r="N24" s="489">
        <f>SUM(B24:M24)</f>
        <v>0</v>
      </c>
    </row>
    <row r="25" spans="1:14" ht="15.5">
      <c r="A25" s="524" t="s">
        <v>415</v>
      </c>
      <c r="B25" s="489">
        <v>-5230</v>
      </c>
      <c r="C25" s="489"/>
      <c r="D25" s="489"/>
      <c r="E25" s="489"/>
      <c r="F25" s="489"/>
      <c r="G25" s="489"/>
      <c r="H25" s="560"/>
      <c r="I25" s="560"/>
      <c r="J25" s="560"/>
      <c r="K25" s="489"/>
      <c r="L25" s="489"/>
      <c r="M25" s="489"/>
      <c r="N25" s="489"/>
    </row>
    <row r="26" spans="1:14" ht="15.5">
      <c r="A26" s="561"/>
      <c r="B26" s="489"/>
      <c r="C26" s="489"/>
      <c r="D26" s="489"/>
      <c r="E26" s="489"/>
      <c r="F26" s="489"/>
      <c r="G26" s="489"/>
      <c r="H26" s="560"/>
      <c r="I26" s="560"/>
      <c r="J26" s="560"/>
      <c r="K26" s="489"/>
      <c r="L26" s="489"/>
      <c r="M26" s="489"/>
      <c r="N26" s="489"/>
    </row>
    <row r="27" spans="1:14" ht="15.5">
      <c r="A27" s="561"/>
      <c r="B27" s="489"/>
      <c r="C27" s="489"/>
      <c r="D27" s="489"/>
      <c r="E27" s="489"/>
      <c r="F27" s="489"/>
      <c r="G27" s="489"/>
      <c r="H27" s="560"/>
      <c r="I27" s="560"/>
      <c r="J27" s="560"/>
      <c r="K27" s="489"/>
      <c r="L27" s="489"/>
      <c r="M27" s="489"/>
      <c r="N27" s="489"/>
    </row>
    <row r="28" spans="1:14" ht="15">
      <c r="A28" s="483" t="s">
        <v>383</v>
      </c>
      <c r="B28" s="516">
        <f t="shared" ref="B28:M28" si="2">SUM(B24:B27)</f>
        <v>-5230</v>
      </c>
      <c r="C28" s="516">
        <f t="shared" si="2"/>
        <v>0</v>
      </c>
      <c r="D28" s="516">
        <f t="shared" si="2"/>
        <v>0</v>
      </c>
      <c r="E28" s="516">
        <f t="shared" si="2"/>
        <v>0</v>
      </c>
      <c r="F28" s="516">
        <f t="shared" si="2"/>
        <v>0</v>
      </c>
      <c r="G28" s="516">
        <f t="shared" si="2"/>
        <v>0</v>
      </c>
      <c r="H28" s="516">
        <f t="shared" si="2"/>
        <v>0</v>
      </c>
      <c r="I28" s="516">
        <f t="shared" si="2"/>
        <v>0</v>
      </c>
      <c r="J28" s="516">
        <f t="shared" si="2"/>
        <v>0</v>
      </c>
      <c r="K28" s="516">
        <f t="shared" si="2"/>
        <v>0</v>
      </c>
      <c r="L28" s="516">
        <f t="shared" si="2"/>
        <v>0</v>
      </c>
      <c r="M28" s="516">
        <f t="shared" si="2"/>
        <v>0</v>
      </c>
      <c r="N28" s="516">
        <f>SUM(B28:M28)</f>
        <v>-5230</v>
      </c>
    </row>
    <row r="29" spans="1:14" ht="15.5">
      <c r="A29" s="546"/>
      <c r="B29" s="489"/>
      <c r="C29" s="489"/>
      <c r="D29" s="489"/>
      <c r="E29" s="489"/>
      <c r="F29" s="489"/>
      <c r="G29" s="489"/>
      <c r="H29" s="560"/>
      <c r="I29" s="560"/>
      <c r="J29" s="560"/>
      <c r="K29" s="489"/>
      <c r="L29" s="489"/>
      <c r="M29" s="489"/>
      <c r="N29" s="489"/>
    </row>
    <row r="30" spans="1:14" ht="15.5" thickBot="1">
      <c r="A30" s="552" t="s">
        <v>384</v>
      </c>
      <c r="B30" s="520">
        <f>+B9+B21+B28</f>
        <v>0</v>
      </c>
      <c r="C30" s="520">
        <f>+C9+C21+C28</f>
        <v>0</v>
      </c>
      <c r="D30" s="520">
        <f>+D9+D21+D28</f>
        <v>0</v>
      </c>
      <c r="E30" s="520">
        <f>+E9+E21+E28</f>
        <v>0</v>
      </c>
      <c r="F30" s="520">
        <f>+F9+F21+F28</f>
        <v>0</v>
      </c>
      <c r="G30" s="520">
        <f>+G9+G21+G28</f>
        <v>0</v>
      </c>
      <c r="H30" s="520">
        <f>+H9+H21+H28</f>
        <v>0</v>
      </c>
      <c r="I30" s="520">
        <f>+I9+I21+I28</f>
        <v>0</v>
      </c>
      <c r="J30" s="520">
        <f>+J9+J21+J28</f>
        <v>0</v>
      </c>
      <c r="K30" s="520">
        <f>+K9+K21+K28</f>
        <v>0</v>
      </c>
      <c r="L30" s="520">
        <f>+L9+L21+L28</f>
        <v>0</v>
      </c>
      <c r="M30" s="520">
        <f>+M9+M21+M28</f>
        <v>0</v>
      </c>
      <c r="N30" s="520">
        <f>+N9+N21+N28</f>
        <v>0</v>
      </c>
    </row>
    <row r="31" spans="1:14" ht="15.5">
      <c r="A31" s="562"/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</row>
    <row r="32" spans="1:14" ht="15.5">
      <c r="A32" s="562"/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</row>
    <row r="33" spans="1:14" ht="15.5">
      <c r="A33" s="491" t="s">
        <v>416</v>
      </c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</row>
    <row r="34" spans="1:14" ht="15.5">
      <c r="A34" s="562"/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</row>
    <row r="35" spans="1:14" ht="15.5">
      <c r="A35" s="562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</row>
    <row r="36" spans="1:14" ht="15.5">
      <c r="A36" s="562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</row>
    <row r="37" spans="1:14" ht="15.5">
      <c r="A37" s="562"/>
      <c r="B37" s="491"/>
      <c r="C37" s="563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</row>
    <row r="38" spans="1:14" ht="15.5">
      <c r="A38" s="562"/>
      <c r="B38" s="491"/>
      <c r="C38" s="563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</row>
    <row r="39" spans="1:14" ht="15.5">
      <c r="A39" s="562"/>
      <c r="B39" s="491"/>
      <c r="C39" s="563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</row>
    <row r="40" spans="1:14">
      <c r="C40" s="564"/>
    </row>
    <row r="41" spans="1:14">
      <c r="C41" s="564"/>
    </row>
    <row r="42" spans="1:14">
      <c r="C42" s="564"/>
    </row>
    <row r="43" spans="1:14">
      <c r="C43" s="564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30"/>
  <sheetViews>
    <sheetView zoomScale="85" zoomScaleNormal="85" zoomScaleSheetLayoutView="85" workbookViewId="0">
      <selection activeCell="X12" sqref="X12:X13"/>
    </sheetView>
  </sheetViews>
  <sheetFormatPr defaultRowHeight="12.5"/>
  <cols>
    <col min="1" max="1" width="45.7265625" style="577" bestFit="1" customWidth="1"/>
    <col min="2" max="2" width="9.54296875" style="505" bestFit="1" customWidth="1"/>
    <col min="3" max="3" width="10" style="505" hidden="1" customWidth="1"/>
    <col min="4" max="5" width="10.453125" style="505" hidden="1" customWidth="1"/>
    <col min="6" max="6" width="10.26953125" style="505" hidden="1" customWidth="1"/>
    <col min="7" max="7" width="10.453125" style="505" hidden="1" customWidth="1"/>
    <col min="8" max="8" width="10.54296875" style="505" hidden="1" customWidth="1"/>
    <col min="9" max="9" width="10.453125" style="505" hidden="1" customWidth="1"/>
    <col min="10" max="13" width="11.26953125" style="505" hidden="1" customWidth="1"/>
    <col min="14" max="14" width="17.26953125" style="505" customWidth="1"/>
    <col min="15" max="16" width="22" style="577" hidden="1" customWidth="1"/>
    <col min="17" max="17" width="17.81640625" style="577" hidden="1" customWidth="1"/>
    <col min="18" max="18" width="17.54296875" style="577" hidden="1" customWidth="1"/>
    <col min="19" max="19" width="9.26953125" style="577" hidden="1" customWidth="1"/>
    <col min="20" max="21" width="22" style="577" hidden="1" customWidth="1"/>
    <col min="22" max="23" width="0" style="577" hidden="1" customWidth="1"/>
    <col min="24" max="256" width="8.7265625" style="577"/>
    <col min="257" max="257" width="45.7265625" style="577" bestFit="1" customWidth="1"/>
    <col min="258" max="258" width="9.54296875" style="577" bestFit="1" customWidth="1"/>
    <col min="259" max="269" width="0" style="577" hidden="1" customWidth="1"/>
    <col min="270" max="270" width="17.26953125" style="577" customWidth="1"/>
    <col min="271" max="279" width="0" style="577" hidden="1" customWidth="1"/>
    <col min="280" max="512" width="8.7265625" style="577"/>
    <col min="513" max="513" width="45.7265625" style="577" bestFit="1" customWidth="1"/>
    <col min="514" max="514" width="9.54296875" style="577" bestFit="1" customWidth="1"/>
    <col min="515" max="525" width="0" style="577" hidden="1" customWidth="1"/>
    <col min="526" max="526" width="17.26953125" style="577" customWidth="1"/>
    <col min="527" max="535" width="0" style="577" hidden="1" customWidth="1"/>
    <col min="536" max="768" width="8.7265625" style="577"/>
    <col min="769" max="769" width="45.7265625" style="577" bestFit="1" customWidth="1"/>
    <col min="770" max="770" width="9.54296875" style="577" bestFit="1" customWidth="1"/>
    <col min="771" max="781" width="0" style="577" hidden="1" customWidth="1"/>
    <col min="782" max="782" width="17.26953125" style="577" customWidth="1"/>
    <col min="783" max="791" width="0" style="577" hidden="1" customWidth="1"/>
    <col min="792" max="1024" width="8.7265625" style="577"/>
    <col min="1025" max="1025" width="45.7265625" style="577" bestFit="1" customWidth="1"/>
    <col min="1026" max="1026" width="9.54296875" style="577" bestFit="1" customWidth="1"/>
    <col min="1027" max="1037" width="0" style="577" hidden="1" customWidth="1"/>
    <col min="1038" max="1038" width="17.26953125" style="577" customWidth="1"/>
    <col min="1039" max="1047" width="0" style="577" hidden="1" customWidth="1"/>
    <col min="1048" max="1280" width="8.7265625" style="577"/>
    <col min="1281" max="1281" width="45.7265625" style="577" bestFit="1" customWidth="1"/>
    <col min="1282" max="1282" width="9.54296875" style="577" bestFit="1" customWidth="1"/>
    <col min="1283" max="1293" width="0" style="577" hidden="1" customWidth="1"/>
    <col min="1294" max="1294" width="17.26953125" style="577" customWidth="1"/>
    <col min="1295" max="1303" width="0" style="577" hidden="1" customWidth="1"/>
    <col min="1304" max="1536" width="8.7265625" style="577"/>
    <col min="1537" max="1537" width="45.7265625" style="577" bestFit="1" customWidth="1"/>
    <col min="1538" max="1538" width="9.54296875" style="577" bestFit="1" customWidth="1"/>
    <col min="1539" max="1549" width="0" style="577" hidden="1" customWidth="1"/>
    <col min="1550" max="1550" width="17.26953125" style="577" customWidth="1"/>
    <col min="1551" max="1559" width="0" style="577" hidden="1" customWidth="1"/>
    <col min="1560" max="1792" width="8.7265625" style="577"/>
    <col min="1793" max="1793" width="45.7265625" style="577" bestFit="1" customWidth="1"/>
    <col min="1794" max="1794" width="9.54296875" style="577" bestFit="1" customWidth="1"/>
    <col min="1795" max="1805" width="0" style="577" hidden="1" customWidth="1"/>
    <col min="1806" max="1806" width="17.26953125" style="577" customWidth="1"/>
    <col min="1807" max="1815" width="0" style="577" hidden="1" customWidth="1"/>
    <col min="1816" max="2048" width="8.7265625" style="577"/>
    <col min="2049" max="2049" width="45.7265625" style="577" bestFit="1" customWidth="1"/>
    <col min="2050" max="2050" width="9.54296875" style="577" bestFit="1" customWidth="1"/>
    <col min="2051" max="2061" width="0" style="577" hidden="1" customWidth="1"/>
    <col min="2062" max="2062" width="17.26953125" style="577" customWidth="1"/>
    <col min="2063" max="2071" width="0" style="577" hidden="1" customWidth="1"/>
    <col min="2072" max="2304" width="8.7265625" style="577"/>
    <col min="2305" max="2305" width="45.7265625" style="577" bestFit="1" customWidth="1"/>
    <col min="2306" max="2306" width="9.54296875" style="577" bestFit="1" customWidth="1"/>
    <col min="2307" max="2317" width="0" style="577" hidden="1" customWidth="1"/>
    <col min="2318" max="2318" width="17.26953125" style="577" customWidth="1"/>
    <col min="2319" max="2327" width="0" style="577" hidden="1" customWidth="1"/>
    <col min="2328" max="2560" width="8.7265625" style="577"/>
    <col min="2561" max="2561" width="45.7265625" style="577" bestFit="1" customWidth="1"/>
    <col min="2562" max="2562" width="9.54296875" style="577" bestFit="1" customWidth="1"/>
    <col min="2563" max="2573" width="0" style="577" hidden="1" customWidth="1"/>
    <col min="2574" max="2574" width="17.26953125" style="577" customWidth="1"/>
    <col min="2575" max="2583" width="0" style="577" hidden="1" customWidth="1"/>
    <col min="2584" max="2816" width="8.7265625" style="577"/>
    <col min="2817" max="2817" width="45.7265625" style="577" bestFit="1" customWidth="1"/>
    <col min="2818" max="2818" width="9.54296875" style="577" bestFit="1" customWidth="1"/>
    <col min="2819" max="2829" width="0" style="577" hidden="1" customWidth="1"/>
    <col min="2830" max="2830" width="17.26953125" style="577" customWidth="1"/>
    <col min="2831" max="2839" width="0" style="577" hidden="1" customWidth="1"/>
    <col min="2840" max="3072" width="8.7265625" style="577"/>
    <col min="3073" max="3073" width="45.7265625" style="577" bestFit="1" customWidth="1"/>
    <col min="3074" max="3074" width="9.54296875" style="577" bestFit="1" customWidth="1"/>
    <col min="3075" max="3085" width="0" style="577" hidden="1" customWidth="1"/>
    <col min="3086" max="3086" width="17.26953125" style="577" customWidth="1"/>
    <col min="3087" max="3095" width="0" style="577" hidden="1" customWidth="1"/>
    <col min="3096" max="3328" width="8.7265625" style="577"/>
    <col min="3329" max="3329" width="45.7265625" style="577" bestFit="1" customWidth="1"/>
    <col min="3330" max="3330" width="9.54296875" style="577" bestFit="1" customWidth="1"/>
    <col min="3331" max="3341" width="0" style="577" hidden="1" customWidth="1"/>
    <col min="3342" max="3342" width="17.26953125" style="577" customWidth="1"/>
    <col min="3343" max="3351" width="0" style="577" hidden="1" customWidth="1"/>
    <col min="3352" max="3584" width="8.7265625" style="577"/>
    <col min="3585" max="3585" width="45.7265625" style="577" bestFit="1" customWidth="1"/>
    <col min="3586" max="3586" width="9.54296875" style="577" bestFit="1" customWidth="1"/>
    <col min="3587" max="3597" width="0" style="577" hidden="1" customWidth="1"/>
    <col min="3598" max="3598" width="17.26953125" style="577" customWidth="1"/>
    <col min="3599" max="3607" width="0" style="577" hidden="1" customWidth="1"/>
    <col min="3608" max="3840" width="8.7265625" style="577"/>
    <col min="3841" max="3841" width="45.7265625" style="577" bestFit="1" customWidth="1"/>
    <col min="3842" max="3842" width="9.54296875" style="577" bestFit="1" customWidth="1"/>
    <col min="3843" max="3853" width="0" style="577" hidden="1" customWidth="1"/>
    <col min="3854" max="3854" width="17.26953125" style="577" customWidth="1"/>
    <col min="3855" max="3863" width="0" style="577" hidden="1" customWidth="1"/>
    <col min="3864" max="4096" width="8.7265625" style="577"/>
    <col min="4097" max="4097" width="45.7265625" style="577" bestFit="1" customWidth="1"/>
    <col min="4098" max="4098" width="9.54296875" style="577" bestFit="1" customWidth="1"/>
    <col min="4099" max="4109" width="0" style="577" hidden="1" customWidth="1"/>
    <col min="4110" max="4110" width="17.26953125" style="577" customWidth="1"/>
    <col min="4111" max="4119" width="0" style="577" hidden="1" customWidth="1"/>
    <col min="4120" max="4352" width="8.7265625" style="577"/>
    <col min="4353" max="4353" width="45.7265625" style="577" bestFit="1" customWidth="1"/>
    <col min="4354" max="4354" width="9.54296875" style="577" bestFit="1" customWidth="1"/>
    <col min="4355" max="4365" width="0" style="577" hidden="1" customWidth="1"/>
    <col min="4366" max="4366" width="17.26953125" style="577" customWidth="1"/>
    <col min="4367" max="4375" width="0" style="577" hidden="1" customWidth="1"/>
    <col min="4376" max="4608" width="8.7265625" style="577"/>
    <col min="4609" max="4609" width="45.7265625" style="577" bestFit="1" customWidth="1"/>
    <col min="4610" max="4610" width="9.54296875" style="577" bestFit="1" customWidth="1"/>
    <col min="4611" max="4621" width="0" style="577" hidden="1" customWidth="1"/>
    <col min="4622" max="4622" width="17.26953125" style="577" customWidth="1"/>
    <col min="4623" max="4631" width="0" style="577" hidden="1" customWidth="1"/>
    <col min="4632" max="4864" width="8.7265625" style="577"/>
    <col min="4865" max="4865" width="45.7265625" style="577" bestFit="1" customWidth="1"/>
    <col min="4866" max="4866" width="9.54296875" style="577" bestFit="1" customWidth="1"/>
    <col min="4867" max="4877" width="0" style="577" hidden="1" customWidth="1"/>
    <col min="4878" max="4878" width="17.26953125" style="577" customWidth="1"/>
    <col min="4879" max="4887" width="0" style="577" hidden="1" customWidth="1"/>
    <col min="4888" max="5120" width="8.7265625" style="577"/>
    <col min="5121" max="5121" width="45.7265625" style="577" bestFit="1" customWidth="1"/>
    <col min="5122" max="5122" width="9.54296875" style="577" bestFit="1" customWidth="1"/>
    <col min="5123" max="5133" width="0" style="577" hidden="1" customWidth="1"/>
    <col min="5134" max="5134" width="17.26953125" style="577" customWidth="1"/>
    <col min="5135" max="5143" width="0" style="577" hidden="1" customWidth="1"/>
    <col min="5144" max="5376" width="8.7265625" style="577"/>
    <col min="5377" max="5377" width="45.7265625" style="577" bestFit="1" customWidth="1"/>
    <col min="5378" max="5378" width="9.54296875" style="577" bestFit="1" customWidth="1"/>
    <col min="5379" max="5389" width="0" style="577" hidden="1" customWidth="1"/>
    <col min="5390" max="5390" width="17.26953125" style="577" customWidth="1"/>
    <col min="5391" max="5399" width="0" style="577" hidden="1" customWidth="1"/>
    <col min="5400" max="5632" width="8.7265625" style="577"/>
    <col min="5633" max="5633" width="45.7265625" style="577" bestFit="1" customWidth="1"/>
    <col min="5634" max="5634" width="9.54296875" style="577" bestFit="1" customWidth="1"/>
    <col min="5635" max="5645" width="0" style="577" hidden="1" customWidth="1"/>
    <col min="5646" max="5646" width="17.26953125" style="577" customWidth="1"/>
    <col min="5647" max="5655" width="0" style="577" hidden="1" customWidth="1"/>
    <col min="5656" max="5888" width="8.7265625" style="577"/>
    <col min="5889" max="5889" width="45.7265625" style="577" bestFit="1" customWidth="1"/>
    <col min="5890" max="5890" width="9.54296875" style="577" bestFit="1" customWidth="1"/>
    <col min="5891" max="5901" width="0" style="577" hidden="1" customWidth="1"/>
    <col min="5902" max="5902" width="17.26953125" style="577" customWidth="1"/>
    <col min="5903" max="5911" width="0" style="577" hidden="1" customWidth="1"/>
    <col min="5912" max="6144" width="8.7265625" style="577"/>
    <col min="6145" max="6145" width="45.7265625" style="577" bestFit="1" customWidth="1"/>
    <col min="6146" max="6146" width="9.54296875" style="577" bestFit="1" customWidth="1"/>
    <col min="6147" max="6157" width="0" style="577" hidden="1" customWidth="1"/>
    <col min="6158" max="6158" width="17.26953125" style="577" customWidth="1"/>
    <col min="6159" max="6167" width="0" style="577" hidden="1" customWidth="1"/>
    <col min="6168" max="6400" width="8.7265625" style="577"/>
    <col min="6401" max="6401" width="45.7265625" style="577" bestFit="1" customWidth="1"/>
    <col min="6402" max="6402" width="9.54296875" style="577" bestFit="1" customWidth="1"/>
    <col min="6403" max="6413" width="0" style="577" hidden="1" customWidth="1"/>
    <col min="6414" max="6414" width="17.26953125" style="577" customWidth="1"/>
    <col min="6415" max="6423" width="0" style="577" hidden="1" customWidth="1"/>
    <col min="6424" max="6656" width="8.7265625" style="577"/>
    <col min="6657" max="6657" width="45.7265625" style="577" bestFit="1" customWidth="1"/>
    <col min="6658" max="6658" width="9.54296875" style="577" bestFit="1" customWidth="1"/>
    <col min="6659" max="6669" width="0" style="577" hidden="1" customWidth="1"/>
    <col min="6670" max="6670" width="17.26953125" style="577" customWidth="1"/>
    <col min="6671" max="6679" width="0" style="577" hidden="1" customWidth="1"/>
    <col min="6680" max="6912" width="8.7265625" style="577"/>
    <col min="6913" max="6913" width="45.7265625" style="577" bestFit="1" customWidth="1"/>
    <col min="6914" max="6914" width="9.54296875" style="577" bestFit="1" customWidth="1"/>
    <col min="6915" max="6925" width="0" style="577" hidden="1" customWidth="1"/>
    <col min="6926" max="6926" width="17.26953125" style="577" customWidth="1"/>
    <col min="6927" max="6935" width="0" style="577" hidden="1" customWidth="1"/>
    <col min="6936" max="7168" width="8.7265625" style="577"/>
    <col min="7169" max="7169" width="45.7265625" style="577" bestFit="1" customWidth="1"/>
    <col min="7170" max="7170" width="9.54296875" style="577" bestFit="1" customWidth="1"/>
    <col min="7171" max="7181" width="0" style="577" hidden="1" customWidth="1"/>
    <col min="7182" max="7182" width="17.26953125" style="577" customWidth="1"/>
    <col min="7183" max="7191" width="0" style="577" hidden="1" customWidth="1"/>
    <col min="7192" max="7424" width="8.7265625" style="577"/>
    <col min="7425" max="7425" width="45.7265625" style="577" bestFit="1" customWidth="1"/>
    <col min="7426" max="7426" width="9.54296875" style="577" bestFit="1" customWidth="1"/>
    <col min="7427" max="7437" width="0" style="577" hidden="1" customWidth="1"/>
    <col min="7438" max="7438" width="17.26953125" style="577" customWidth="1"/>
    <col min="7439" max="7447" width="0" style="577" hidden="1" customWidth="1"/>
    <col min="7448" max="7680" width="8.7265625" style="577"/>
    <col min="7681" max="7681" width="45.7265625" style="577" bestFit="1" customWidth="1"/>
    <col min="7682" max="7682" width="9.54296875" style="577" bestFit="1" customWidth="1"/>
    <col min="7683" max="7693" width="0" style="577" hidden="1" customWidth="1"/>
    <col min="7694" max="7694" width="17.26953125" style="577" customWidth="1"/>
    <col min="7695" max="7703" width="0" style="577" hidden="1" customWidth="1"/>
    <col min="7704" max="7936" width="8.7265625" style="577"/>
    <col min="7937" max="7937" width="45.7265625" style="577" bestFit="1" customWidth="1"/>
    <col min="7938" max="7938" width="9.54296875" style="577" bestFit="1" customWidth="1"/>
    <col min="7939" max="7949" width="0" style="577" hidden="1" customWidth="1"/>
    <col min="7950" max="7950" width="17.26953125" style="577" customWidth="1"/>
    <col min="7951" max="7959" width="0" style="577" hidden="1" customWidth="1"/>
    <col min="7960" max="8192" width="8.7265625" style="577"/>
    <col min="8193" max="8193" width="45.7265625" style="577" bestFit="1" customWidth="1"/>
    <col min="8194" max="8194" width="9.54296875" style="577" bestFit="1" customWidth="1"/>
    <col min="8195" max="8205" width="0" style="577" hidden="1" customWidth="1"/>
    <col min="8206" max="8206" width="17.26953125" style="577" customWidth="1"/>
    <col min="8207" max="8215" width="0" style="577" hidden="1" customWidth="1"/>
    <col min="8216" max="8448" width="8.7265625" style="577"/>
    <col min="8449" max="8449" width="45.7265625" style="577" bestFit="1" customWidth="1"/>
    <col min="8450" max="8450" width="9.54296875" style="577" bestFit="1" customWidth="1"/>
    <col min="8451" max="8461" width="0" style="577" hidden="1" customWidth="1"/>
    <col min="8462" max="8462" width="17.26953125" style="577" customWidth="1"/>
    <col min="8463" max="8471" width="0" style="577" hidden="1" customWidth="1"/>
    <col min="8472" max="8704" width="8.7265625" style="577"/>
    <col min="8705" max="8705" width="45.7265625" style="577" bestFit="1" customWidth="1"/>
    <col min="8706" max="8706" width="9.54296875" style="577" bestFit="1" customWidth="1"/>
    <col min="8707" max="8717" width="0" style="577" hidden="1" customWidth="1"/>
    <col min="8718" max="8718" width="17.26953125" style="577" customWidth="1"/>
    <col min="8719" max="8727" width="0" style="577" hidden="1" customWidth="1"/>
    <col min="8728" max="8960" width="8.7265625" style="577"/>
    <col min="8961" max="8961" width="45.7265625" style="577" bestFit="1" customWidth="1"/>
    <col min="8962" max="8962" width="9.54296875" style="577" bestFit="1" customWidth="1"/>
    <col min="8963" max="8973" width="0" style="577" hidden="1" customWidth="1"/>
    <col min="8974" max="8974" width="17.26953125" style="577" customWidth="1"/>
    <col min="8975" max="8983" width="0" style="577" hidden="1" customWidth="1"/>
    <col min="8984" max="9216" width="8.7265625" style="577"/>
    <col min="9217" max="9217" width="45.7265625" style="577" bestFit="1" customWidth="1"/>
    <col min="9218" max="9218" width="9.54296875" style="577" bestFit="1" customWidth="1"/>
    <col min="9219" max="9229" width="0" style="577" hidden="1" customWidth="1"/>
    <col min="9230" max="9230" width="17.26953125" style="577" customWidth="1"/>
    <col min="9231" max="9239" width="0" style="577" hidden="1" customWidth="1"/>
    <col min="9240" max="9472" width="8.7265625" style="577"/>
    <col min="9473" max="9473" width="45.7265625" style="577" bestFit="1" customWidth="1"/>
    <col min="9474" max="9474" width="9.54296875" style="577" bestFit="1" customWidth="1"/>
    <col min="9475" max="9485" width="0" style="577" hidden="1" customWidth="1"/>
    <col min="9486" max="9486" width="17.26953125" style="577" customWidth="1"/>
    <col min="9487" max="9495" width="0" style="577" hidden="1" customWidth="1"/>
    <col min="9496" max="9728" width="8.7265625" style="577"/>
    <col min="9729" max="9729" width="45.7265625" style="577" bestFit="1" customWidth="1"/>
    <col min="9730" max="9730" width="9.54296875" style="577" bestFit="1" customWidth="1"/>
    <col min="9731" max="9741" width="0" style="577" hidden="1" customWidth="1"/>
    <col min="9742" max="9742" width="17.26953125" style="577" customWidth="1"/>
    <col min="9743" max="9751" width="0" style="577" hidden="1" customWidth="1"/>
    <col min="9752" max="9984" width="8.7265625" style="577"/>
    <col min="9985" max="9985" width="45.7265625" style="577" bestFit="1" customWidth="1"/>
    <col min="9986" max="9986" width="9.54296875" style="577" bestFit="1" customWidth="1"/>
    <col min="9987" max="9997" width="0" style="577" hidden="1" customWidth="1"/>
    <col min="9998" max="9998" width="17.26953125" style="577" customWidth="1"/>
    <col min="9999" max="10007" width="0" style="577" hidden="1" customWidth="1"/>
    <col min="10008" max="10240" width="8.7265625" style="577"/>
    <col min="10241" max="10241" width="45.7265625" style="577" bestFit="1" customWidth="1"/>
    <col min="10242" max="10242" width="9.54296875" style="577" bestFit="1" customWidth="1"/>
    <col min="10243" max="10253" width="0" style="577" hidden="1" customWidth="1"/>
    <col min="10254" max="10254" width="17.26953125" style="577" customWidth="1"/>
    <col min="10255" max="10263" width="0" style="577" hidden="1" customWidth="1"/>
    <col min="10264" max="10496" width="8.7265625" style="577"/>
    <col min="10497" max="10497" width="45.7265625" style="577" bestFit="1" customWidth="1"/>
    <col min="10498" max="10498" width="9.54296875" style="577" bestFit="1" customWidth="1"/>
    <col min="10499" max="10509" width="0" style="577" hidden="1" customWidth="1"/>
    <col min="10510" max="10510" width="17.26953125" style="577" customWidth="1"/>
    <col min="10511" max="10519" width="0" style="577" hidden="1" customWidth="1"/>
    <col min="10520" max="10752" width="8.7265625" style="577"/>
    <col min="10753" max="10753" width="45.7265625" style="577" bestFit="1" customWidth="1"/>
    <col min="10754" max="10754" width="9.54296875" style="577" bestFit="1" customWidth="1"/>
    <col min="10755" max="10765" width="0" style="577" hidden="1" customWidth="1"/>
    <col min="10766" max="10766" width="17.26953125" style="577" customWidth="1"/>
    <col min="10767" max="10775" width="0" style="577" hidden="1" customWidth="1"/>
    <col min="10776" max="11008" width="8.7265625" style="577"/>
    <col min="11009" max="11009" width="45.7265625" style="577" bestFit="1" customWidth="1"/>
    <col min="11010" max="11010" width="9.54296875" style="577" bestFit="1" customWidth="1"/>
    <col min="11011" max="11021" width="0" style="577" hidden="1" customWidth="1"/>
    <col min="11022" max="11022" width="17.26953125" style="577" customWidth="1"/>
    <col min="11023" max="11031" width="0" style="577" hidden="1" customWidth="1"/>
    <col min="11032" max="11264" width="8.7265625" style="577"/>
    <col min="11265" max="11265" width="45.7265625" style="577" bestFit="1" customWidth="1"/>
    <col min="11266" max="11266" width="9.54296875" style="577" bestFit="1" customWidth="1"/>
    <col min="11267" max="11277" width="0" style="577" hidden="1" customWidth="1"/>
    <col min="11278" max="11278" width="17.26953125" style="577" customWidth="1"/>
    <col min="11279" max="11287" width="0" style="577" hidden="1" customWidth="1"/>
    <col min="11288" max="11520" width="8.7265625" style="577"/>
    <col min="11521" max="11521" width="45.7265625" style="577" bestFit="1" customWidth="1"/>
    <col min="11522" max="11522" width="9.54296875" style="577" bestFit="1" customWidth="1"/>
    <col min="11523" max="11533" width="0" style="577" hidden="1" customWidth="1"/>
    <col min="11534" max="11534" width="17.26953125" style="577" customWidth="1"/>
    <col min="11535" max="11543" width="0" style="577" hidden="1" customWidth="1"/>
    <col min="11544" max="11776" width="8.7265625" style="577"/>
    <col min="11777" max="11777" width="45.7265625" style="577" bestFit="1" customWidth="1"/>
    <col min="11778" max="11778" width="9.54296875" style="577" bestFit="1" customWidth="1"/>
    <col min="11779" max="11789" width="0" style="577" hidden="1" customWidth="1"/>
    <col min="11790" max="11790" width="17.26953125" style="577" customWidth="1"/>
    <col min="11791" max="11799" width="0" style="577" hidden="1" customWidth="1"/>
    <col min="11800" max="12032" width="8.7265625" style="577"/>
    <col min="12033" max="12033" width="45.7265625" style="577" bestFit="1" customWidth="1"/>
    <col min="12034" max="12034" width="9.54296875" style="577" bestFit="1" customWidth="1"/>
    <col min="12035" max="12045" width="0" style="577" hidden="1" customWidth="1"/>
    <col min="12046" max="12046" width="17.26953125" style="577" customWidth="1"/>
    <col min="12047" max="12055" width="0" style="577" hidden="1" customWidth="1"/>
    <col min="12056" max="12288" width="8.7265625" style="577"/>
    <col min="12289" max="12289" width="45.7265625" style="577" bestFit="1" customWidth="1"/>
    <col min="12290" max="12290" width="9.54296875" style="577" bestFit="1" customWidth="1"/>
    <col min="12291" max="12301" width="0" style="577" hidden="1" customWidth="1"/>
    <col min="12302" max="12302" width="17.26953125" style="577" customWidth="1"/>
    <col min="12303" max="12311" width="0" style="577" hidden="1" customWidth="1"/>
    <col min="12312" max="12544" width="8.7265625" style="577"/>
    <col min="12545" max="12545" width="45.7265625" style="577" bestFit="1" customWidth="1"/>
    <col min="12546" max="12546" width="9.54296875" style="577" bestFit="1" customWidth="1"/>
    <col min="12547" max="12557" width="0" style="577" hidden="1" customWidth="1"/>
    <col min="12558" max="12558" width="17.26953125" style="577" customWidth="1"/>
    <col min="12559" max="12567" width="0" style="577" hidden="1" customWidth="1"/>
    <col min="12568" max="12800" width="8.7265625" style="577"/>
    <col min="12801" max="12801" width="45.7265625" style="577" bestFit="1" customWidth="1"/>
    <col min="12802" max="12802" width="9.54296875" style="577" bestFit="1" customWidth="1"/>
    <col min="12803" max="12813" width="0" style="577" hidden="1" customWidth="1"/>
    <col min="12814" max="12814" width="17.26953125" style="577" customWidth="1"/>
    <col min="12815" max="12823" width="0" style="577" hidden="1" customWidth="1"/>
    <col min="12824" max="13056" width="8.7265625" style="577"/>
    <col min="13057" max="13057" width="45.7265625" style="577" bestFit="1" customWidth="1"/>
    <col min="13058" max="13058" width="9.54296875" style="577" bestFit="1" customWidth="1"/>
    <col min="13059" max="13069" width="0" style="577" hidden="1" customWidth="1"/>
    <col min="13070" max="13070" width="17.26953125" style="577" customWidth="1"/>
    <col min="13071" max="13079" width="0" style="577" hidden="1" customWidth="1"/>
    <col min="13080" max="13312" width="8.7265625" style="577"/>
    <col min="13313" max="13313" width="45.7265625" style="577" bestFit="1" customWidth="1"/>
    <col min="13314" max="13314" width="9.54296875" style="577" bestFit="1" customWidth="1"/>
    <col min="13315" max="13325" width="0" style="577" hidden="1" customWidth="1"/>
    <col min="13326" max="13326" width="17.26953125" style="577" customWidth="1"/>
    <col min="13327" max="13335" width="0" style="577" hidden="1" customWidth="1"/>
    <col min="13336" max="13568" width="8.7265625" style="577"/>
    <col min="13569" max="13569" width="45.7265625" style="577" bestFit="1" customWidth="1"/>
    <col min="13570" max="13570" width="9.54296875" style="577" bestFit="1" customWidth="1"/>
    <col min="13571" max="13581" width="0" style="577" hidden="1" customWidth="1"/>
    <col min="13582" max="13582" width="17.26953125" style="577" customWidth="1"/>
    <col min="13583" max="13591" width="0" style="577" hidden="1" customWidth="1"/>
    <col min="13592" max="13824" width="8.7265625" style="577"/>
    <col min="13825" max="13825" width="45.7265625" style="577" bestFit="1" customWidth="1"/>
    <col min="13826" max="13826" width="9.54296875" style="577" bestFit="1" customWidth="1"/>
    <col min="13827" max="13837" width="0" style="577" hidden="1" customWidth="1"/>
    <col min="13838" max="13838" width="17.26953125" style="577" customWidth="1"/>
    <col min="13839" max="13847" width="0" style="577" hidden="1" customWidth="1"/>
    <col min="13848" max="14080" width="8.7265625" style="577"/>
    <col min="14081" max="14081" width="45.7265625" style="577" bestFit="1" customWidth="1"/>
    <col min="14082" max="14082" width="9.54296875" style="577" bestFit="1" customWidth="1"/>
    <col min="14083" max="14093" width="0" style="577" hidden="1" customWidth="1"/>
    <col min="14094" max="14094" width="17.26953125" style="577" customWidth="1"/>
    <col min="14095" max="14103" width="0" style="577" hidden="1" customWidth="1"/>
    <col min="14104" max="14336" width="8.7265625" style="577"/>
    <col min="14337" max="14337" width="45.7265625" style="577" bestFit="1" customWidth="1"/>
    <col min="14338" max="14338" width="9.54296875" style="577" bestFit="1" customWidth="1"/>
    <col min="14339" max="14349" width="0" style="577" hidden="1" customWidth="1"/>
    <col min="14350" max="14350" width="17.26953125" style="577" customWidth="1"/>
    <col min="14351" max="14359" width="0" style="577" hidden="1" customWidth="1"/>
    <col min="14360" max="14592" width="8.7265625" style="577"/>
    <col min="14593" max="14593" width="45.7265625" style="577" bestFit="1" customWidth="1"/>
    <col min="14594" max="14594" width="9.54296875" style="577" bestFit="1" customWidth="1"/>
    <col min="14595" max="14605" width="0" style="577" hidden="1" customWidth="1"/>
    <col min="14606" max="14606" width="17.26953125" style="577" customWidth="1"/>
    <col min="14607" max="14615" width="0" style="577" hidden="1" customWidth="1"/>
    <col min="14616" max="14848" width="8.7265625" style="577"/>
    <col min="14849" max="14849" width="45.7265625" style="577" bestFit="1" customWidth="1"/>
    <col min="14850" max="14850" width="9.54296875" style="577" bestFit="1" customWidth="1"/>
    <col min="14851" max="14861" width="0" style="577" hidden="1" customWidth="1"/>
    <col min="14862" max="14862" width="17.26953125" style="577" customWidth="1"/>
    <col min="14863" max="14871" width="0" style="577" hidden="1" customWidth="1"/>
    <col min="14872" max="15104" width="8.7265625" style="577"/>
    <col min="15105" max="15105" width="45.7265625" style="577" bestFit="1" customWidth="1"/>
    <col min="15106" max="15106" width="9.54296875" style="577" bestFit="1" customWidth="1"/>
    <col min="15107" max="15117" width="0" style="577" hidden="1" customWidth="1"/>
    <col min="15118" max="15118" width="17.26953125" style="577" customWidth="1"/>
    <col min="15119" max="15127" width="0" style="577" hidden="1" customWidth="1"/>
    <col min="15128" max="15360" width="8.7265625" style="577"/>
    <col min="15361" max="15361" width="45.7265625" style="577" bestFit="1" customWidth="1"/>
    <col min="15362" max="15362" width="9.54296875" style="577" bestFit="1" customWidth="1"/>
    <col min="15363" max="15373" width="0" style="577" hidden="1" customWidth="1"/>
    <col min="15374" max="15374" width="17.26953125" style="577" customWidth="1"/>
    <col min="15375" max="15383" width="0" style="577" hidden="1" customWidth="1"/>
    <col min="15384" max="15616" width="8.7265625" style="577"/>
    <col min="15617" max="15617" width="45.7265625" style="577" bestFit="1" customWidth="1"/>
    <col min="15618" max="15618" width="9.54296875" style="577" bestFit="1" customWidth="1"/>
    <col min="15619" max="15629" width="0" style="577" hidden="1" customWidth="1"/>
    <col min="15630" max="15630" width="17.26953125" style="577" customWidth="1"/>
    <col min="15631" max="15639" width="0" style="577" hidden="1" customWidth="1"/>
    <col min="15640" max="15872" width="8.7265625" style="577"/>
    <col min="15873" max="15873" width="45.7265625" style="577" bestFit="1" customWidth="1"/>
    <col min="15874" max="15874" width="9.54296875" style="577" bestFit="1" customWidth="1"/>
    <col min="15875" max="15885" width="0" style="577" hidden="1" customWidth="1"/>
    <col min="15886" max="15886" width="17.26953125" style="577" customWidth="1"/>
    <col min="15887" max="15895" width="0" style="577" hidden="1" customWidth="1"/>
    <col min="15896" max="16128" width="8.7265625" style="577"/>
    <col min="16129" max="16129" width="45.7265625" style="577" bestFit="1" customWidth="1"/>
    <col min="16130" max="16130" width="9.54296875" style="577" bestFit="1" customWidth="1"/>
    <col min="16131" max="16141" width="0" style="577" hidden="1" customWidth="1"/>
    <col min="16142" max="16142" width="17.26953125" style="577" customWidth="1"/>
    <col min="16143" max="16151" width="0" style="577" hidden="1" customWidth="1"/>
    <col min="16152" max="16384" width="8.7265625" style="577"/>
  </cols>
  <sheetData>
    <row r="1" spans="1:19" s="570" customFormat="1" ht="15.5">
      <c r="A1" s="529" t="s">
        <v>365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Q1" s="571"/>
      <c r="R1" s="572"/>
      <c r="S1" s="573"/>
    </row>
    <row r="2" spans="1:19" s="570" customFormat="1" ht="15">
      <c r="A2" s="536" t="s">
        <v>417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Q2" s="574"/>
      <c r="R2" s="575"/>
      <c r="S2" s="573"/>
    </row>
    <row r="3" spans="1:19" s="570" customFormat="1" ht="15">
      <c r="A3" s="502" t="str">
        <f>R4</f>
        <v>September 2016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Q3" s="574"/>
      <c r="R3" s="575"/>
      <c r="S3" s="573"/>
    </row>
    <row r="4" spans="1:19" s="570" customFormat="1" ht="13">
      <c r="A4" s="540"/>
      <c r="B4" s="503"/>
      <c r="C4" s="503"/>
      <c r="D4" s="503"/>
      <c r="E4" s="503"/>
      <c r="F4" s="503"/>
      <c r="G4" s="503"/>
      <c r="H4" s="541"/>
      <c r="I4" s="541"/>
      <c r="J4" s="541"/>
      <c r="K4" s="458"/>
      <c r="L4" s="458"/>
      <c r="M4" s="458"/>
      <c r="N4" s="458"/>
      <c r="Q4" s="574" t="s">
        <v>367</v>
      </c>
      <c r="R4" s="575" t="str">
        <f>TEXT(S4,"mmmm yyyy")</f>
        <v>September 2016</v>
      </c>
      <c r="S4" s="576">
        <v>42643</v>
      </c>
    </row>
    <row r="5" spans="1:19" ht="13">
      <c r="A5" s="542"/>
      <c r="B5" s="503"/>
      <c r="C5" s="503"/>
      <c r="D5" s="503"/>
      <c r="E5" s="503"/>
      <c r="F5" s="503"/>
      <c r="G5" s="503"/>
      <c r="H5" s="543"/>
      <c r="I5" s="543"/>
      <c r="J5" s="543"/>
      <c r="K5" s="503"/>
      <c r="L5" s="503"/>
      <c r="M5" s="503"/>
      <c r="N5" s="503"/>
      <c r="Q5" s="574" t="s">
        <v>387</v>
      </c>
      <c r="R5" s="575" t="str">
        <f>S5</f>
        <v>.</v>
      </c>
      <c r="S5" s="578" t="str">
        <f>'Fund 888'!S5</f>
        <v>.</v>
      </c>
    </row>
    <row r="6" spans="1:19" ht="15.5">
      <c r="A6" s="546"/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 t="str">
        <f>"FY "&amp;$R$6&amp;" YTD"</f>
        <v>FY 2017 YTD</v>
      </c>
      <c r="Q6" s="574" t="s">
        <v>370</v>
      </c>
      <c r="R6" s="575" t="str">
        <f>S6</f>
        <v>2017</v>
      </c>
      <c r="S6" s="578" t="str">
        <f>'Fund 888'!S6</f>
        <v>2017</v>
      </c>
    </row>
    <row r="7" spans="1:19" s="579" customFormat="1" ht="16" thickBot="1">
      <c r="A7" s="547"/>
      <c r="B7" s="472" t="str">
        <f>"9/1/2"&amp;$R$10</f>
        <v>9/1/2016</v>
      </c>
      <c r="C7" s="473" t="str">
        <f>"Oct 2"&amp;$R$10</f>
        <v>Oct 2016</v>
      </c>
      <c r="D7" s="473" t="str">
        <f>"Nov 2"&amp;$R$10</f>
        <v>Nov 2016</v>
      </c>
      <c r="E7" s="473" t="str">
        <f>"Dec 2"&amp;$R$10</f>
        <v>Dec 2016</v>
      </c>
      <c r="F7" s="473" t="str">
        <f>"Jan "&amp;$R$6</f>
        <v>Jan 2017</v>
      </c>
      <c r="G7" s="473" t="str">
        <f>"Feb "&amp;$R$6</f>
        <v>Feb 2017</v>
      </c>
      <c r="H7" s="473" t="str">
        <f>"Mar "&amp;$R$6</f>
        <v>Mar 2017</v>
      </c>
      <c r="I7" s="473" t="str">
        <f>"Apr "&amp;$R$6</f>
        <v>Apr 2017</v>
      </c>
      <c r="J7" s="473" t="str">
        <f>"May "&amp;$R$6</f>
        <v>May 2017</v>
      </c>
      <c r="K7" s="473" t="str">
        <f>"Jun "&amp;$R$6</f>
        <v>Jun 2017</v>
      </c>
      <c r="L7" s="473" t="str">
        <f>"Jul "&amp;$R$6</f>
        <v>Jul 2017</v>
      </c>
      <c r="M7" s="473" t="str">
        <f>"Aug "&amp;$R$6</f>
        <v>Aug 2017</v>
      </c>
      <c r="N7" s="507" t="str">
        <f>"as of "&amp;R8</f>
        <v>as of 09/30/16</v>
      </c>
      <c r="Q7" s="580" t="s">
        <v>372</v>
      </c>
      <c r="R7" s="575" t="str">
        <f>TEXT(S7,"mmmm-dd-yyyy")</f>
        <v>September-30-2016</v>
      </c>
      <c r="S7" s="576">
        <f>S4</f>
        <v>42643</v>
      </c>
    </row>
    <row r="8" spans="1:19" ht="16" thickTop="1">
      <c r="A8" s="546"/>
      <c r="B8" s="489"/>
      <c r="C8" s="489"/>
      <c r="D8" s="489"/>
      <c r="E8" s="489"/>
      <c r="F8" s="489"/>
      <c r="G8" s="489"/>
      <c r="H8" s="550"/>
      <c r="I8" s="551"/>
      <c r="J8" s="551"/>
      <c r="K8" s="489"/>
      <c r="L8" s="489"/>
      <c r="M8" s="489"/>
      <c r="N8" s="489"/>
      <c r="Q8" s="580" t="s">
        <v>372</v>
      </c>
      <c r="R8" s="575" t="str">
        <f>TEXT(S8,"mm/dd/yy")</f>
        <v>09/30/16</v>
      </c>
      <c r="S8" s="576">
        <f>S4</f>
        <v>42643</v>
      </c>
    </row>
    <row r="9" spans="1:19" ht="15.5" thickBot="1">
      <c r="A9" s="552" t="s">
        <v>403</v>
      </c>
      <c r="B9" s="509">
        <v>0</v>
      </c>
      <c r="C9" s="510">
        <f>B25</f>
        <v>0</v>
      </c>
      <c r="D9" s="510">
        <f t="shared" ref="D9:M9" si="0">C25</f>
        <v>0</v>
      </c>
      <c r="E9" s="510">
        <f t="shared" si="0"/>
        <v>0</v>
      </c>
      <c r="F9" s="510">
        <f t="shared" si="0"/>
        <v>0</v>
      </c>
      <c r="G9" s="510">
        <f t="shared" si="0"/>
        <v>0</v>
      </c>
      <c r="H9" s="510">
        <f t="shared" si="0"/>
        <v>0</v>
      </c>
      <c r="I9" s="510">
        <f t="shared" si="0"/>
        <v>0</v>
      </c>
      <c r="J9" s="510">
        <f t="shared" si="0"/>
        <v>0</v>
      </c>
      <c r="K9" s="510">
        <f t="shared" si="0"/>
        <v>0</v>
      </c>
      <c r="L9" s="510">
        <f t="shared" si="0"/>
        <v>0</v>
      </c>
      <c r="M9" s="510">
        <f t="shared" si="0"/>
        <v>0</v>
      </c>
      <c r="N9" s="510">
        <f>B9</f>
        <v>0</v>
      </c>
      <c r="Q9" s="574" t="s">
        <v>370</v>
      </c>
      <c r="R9" s="575">
        <f>S9</f>
        <v>17</v>
      </c>
      <c r="S9" s="578">
        <f>'Fund 888'!S9</f>
        <v>17</v>
      </c>
    </row>
    <row r="10" spans="1:19" ht="15.5">
      <c r="A10" s="546"/>
      <c r="B10" s="489"/>
      <c r="C10" s="489"/>
      <c r="D10" s="489"/>
      <c r="E10" s="489"/>
      <c r="F10" s="489"/>
      <c r="G10" s="489"/>
      <c r="H10" s="550"/>
      <c r="I10" s="550"/>
      <c r="J10" s="550"/>
      <c r="K10" s="489"/>
      <c r="L10" s="489"/>
      <c r="M10" s="489"/>
      <c r="N10" s="489"/>
      <c r="Q10" s="581" t="s">
        <v>374</v>
      </c>
      <c r="R10" s="582" t="str">
        <f>"0"&amp;S10</f>
        <v>016</v>
      </c>
      <c r="S10" s="578">
        <f>'Fund 888'!S10</f>
        <v>16</v>
      </c>
    </row>
    <row r="11" spans="1:19" ht="15.5">
      <c r="A11" s="483" t="s">
        <v>375</v>
      </c>
      <c r="B11" s="489"/>
      <c r="C11" s="489"/>
      <c r="D11" s="489"/>
      <c r="E11" s="489"/>
      <c r="F11" s="489"/>
      <c r="G11" s="489"/>
      <c r="H11" s="550"/>
      <c r="I11" s="550"/>
      <c r="J11" s="550"/>
      <c r="K11" s="489"/>
      <c r="L11" s="489"/>
      <c r="M11" s="489"/>
      <c r="N11" s="489"/>
    </row>
    <row r="12" spans="1:19" ht="15.5">
      <c r="A12" s="546"/>
      <c r="B12" s="489"/>
      <c r="C12" s="489"/>
      <c r="D12" s="489"/>
      <c r="E12" s="489"/>
      <c r="F12" s="489"/>
      <c r="G12" s="489"/>
      <c r="H12" s="550"/>
      <c r="I12" s="550"/>
      <c r="J12" s="550"/>
      <c r="K12" s="489"/>
      <c r="L12" s="489"/>
      <c r="M12" s="489"/>
      <c r="N12" s="489"/>
    </row>
    <row r="13" spans="1:19" ht="15.5">
      <c r="A13" s="546" t="s">
        <v>418</v>
      </c>
      <c r="B13" s="489">
        <v>654.5</v>
      </c>
      <c r="C13" s="489"/>
      <c r="D13" s="489"/>
      <c r="E13" s="489"/>
      <c r="F13" s="559"/>
      <c r="G13" s="489"/>
      <c r="H13" s="489"/>
      <c r="I13" s="489"/>
      <c r="J13" s="489"/>
      <c r="K13" s="489"/>
      <c r="L13" s="489"/>
      <c r="M13" s="489"/>
      <c r="N13" s="489">
        <f>SUM(B13:M13)</f>
        <v>654.5</v>
      </c>
    </row>
    <row r="14" spans="1:19" ht="15.5">
      <c r="A14" s="546"/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</row>
    <row r="15" spans="1:19" ht="15.5">
      <c r="A15" s="546"/>
      <c r="B15" s="489"/>
      <c r="C15" s="489"/>
      <c r="D15" s="489"/>
      <c r="E15" s="489"/>
      <c r="F15" s="489"/>
      <c r="G15" s="489"/>
      <c r="H15" s="550"/>
      <c r="I15" s="550"/>
      <c r="J15" s="550"/>
      <c r="K15" s="489"/>
      <c r="L15" s="489"/>
      <c r="M15" s="489"/>
      <c r="N15" s="489"/>
    </row>
    <row r="16" spans="1:19" ht="15">
      <c r="A16" s="487" t="s">
        <v>380</v>
      </c>
      <c r="B16" s="516">
        <f>ROUND((SUM(B13:B15)),0)</f>
        <v>655</v>
      </c>
      <c r="C16" s="516">
        <f t="shared" ref="C16:M16" si="1">SUM(C13:C15)</f>
        <v>0</v>
      </c>
      <c r="D16" s="516">
        <f t="shared" si="1"/>
        <v>0</v>
      </c>
      <c r="E16" s="516">
        <f t="shared" si="1"/>
        <v>0</v>
      </c>
      <c r="F16" s="516">
        <f t="shared" si="1"/>
        <v>0</v>
      </c>
      <c r="G16" s="516">
        <f t="shared" si="1"/>
        <v>0</v>
      </c>
      <c r="H16" s="516">
        <f t="shared" si="1"/>
        <v>0</v>
      </c>
      <c r="I16" s="516">
        <f t="shared" si="1"/>
        <v>0</v>
      </c>
      <c r="J16" s="516">
        <f t="shared" si="1"/>
        <v>0</v>
      </c>
      <c r="K16" s="516">
        <f t="shared" si="1"/>
        <v>0</v>
      </c>
      <c r="L16" s="516">
        <f t="shared" si="1"/>
        <v>0</v>
      </c>
      <c r="M16" s="516">
        <f t="shared" si="1"/>
        <v>0</v>
      </c>
      <c r="N16" s="516">
        <f>ROUND((SUM(N13:N15)),0)</f>
        <v>655</v>
      </c>
    </row>
    <row r="17" spans="1:14" ht="15.5">
      <c r="A17" s="546"/>
      <c r="B17" s="489"/>
      <c r="C17" s="489"/>
      <c r="D17" s="489"/>
      <c r="E17" s="489"/>
      <c r="F17" s="489"/>
      <c r="G17" s="489"/>
      <c r="H17" s="560"/>
      <c r="I17" s="560"/>
      <c r="J17" s="560"/>
      <c r="K17" s="489"/>
      <c r="L17" s="489"/>
      <c r="M17" s="489"/>
      <c r="N17" s="489"/>
    </row>
    <row r="18" spans="1:14" ht="15.5">
      <c r="A18" s="483" t="s">
        <v>381</v>
      </c>
      <c r="B18" s="489"/>
      <c r="C18" s="489"/>
      <c r="D18" s="489"/>
      <c r="E18" s="489"/>
      <c r="F18" s="489"/>
      <c r="G18" s="489"/>
      <c r="H18" s="560"/>
      <c r="I18" s="560"/>
      <c r="J18" s="560"/>
      <c r="K18" s="489"/>
      <c r="L18" s="489"/>
      <c r="M18" s="489"/>
      <c r="N18" s="489"/>
    </row>
    <row r="19" spans="1:14" ht="15.5">
      <c r="A19" s="561"/>
      <c r="B19" s="489"/>
      <c r="C19" s="489"/>
      <c r="D19" s="489"/>
      <c r="E19" s="489"/>
      <c r="F19" s="489"/>
      <c r="G19" s="489"/>
      <c r="H19" s="560"/>
      <c r="I19" s="560"/>
      <c r="J19" s="560"/>
      <c r="K19" s="489"/>
      <c r="L19" s="489"/>
      <c r="M19" s="489"/>
      <c r="N19" s="489"/>
    </row>
    <row r="20" spans="1:14" ht="15.5">
      <c r="A20" s="555" t="s">
        <v>419</v>
      </c>
      <c r="B20" s="489">
        <v>-655</v>
      </c>
      <c r="C20" s="489"/>
      <c r="D20" s="489"/>
      <c r="E20" s="489"/>
      <c r="F20" s="489"/>
      <c r="G20" s="489"/>
      <c r="H20" s="560"/>
      <c r="I20" s="560"/>
      <c r="J20" s="560"/>
      <c r="K20" s="489"/>
      <c r="L20" s="489"/>
      <c r="M20" s="489"/>
      <c r="N20" s="489">
        <f>SUM(B20:M20)</f>
        <v>-655</v>
      </c>
    </row>
    <row r="21" spans="1:14" ht="15.5">
      <c r="A21" s="561"/>
      <c r="B21" s="489"/>
      <c r="C21" s="489"/>
      <c r="D21" s="489"/>
      <c r="E21" s="489"/>
      <c r="F21" s="489"/>
      <c r="G21" s="489"/>
      <c r="H21" s="560"/>
      <c r="I21" s="560"/>
      <c r="J21" s="560"/>
      <c r="K21" s="489"/>
      <c r="L21" s="489"/>
      <c r="M21" s="489"/>
      <c r="N21" s="489"/>
    </row>
    <row r="22" spans="1:14" ht="15.5">
      <c r="A22" s="561"/>
      <c r="B22" s="489"/>
      <c r="C22" s="489"/>
      <c r="D22" s="489"/>
      <c r="E22" s="489"/>
      <c r="F22" s="489"/>
      <c r="G22" s="489"/>
      <c r="H22" s="560"/>
      <c r="I22" s="560"/>
      <c r="J22" s="560"/>
      <c r="K22" s="489"/>
      <c r="L22" s="489"/>
      <c r="M22" s="489"/>
      <c r="N22" s="489"/>
    </row>
    <row r="23" spans="1:14" ht="15">
      <c r="A23" s="483" t="s">
        <v>383</v>
      </c>
      <c r="B23" s="516">
        <f t="shared" ref="B23:M23" si="2">SUM(B19:B22)</f>
        <v>-655</v>
      </c>
      <c r="C23" s="516">
        <f t="shared" si="2"/>
        <v>0</v>
      </c>
      <c r="D23" s="516">
        <f t="shared" si="2"/>
        <v>0</v>
      </c>
      <c r="E23" s="516">
        <f t="shared" si="2"/>
        <v>0</v>
      </c>
      <c r="F23" s="516">
        <f t="shared" si="2"/>
        <v>0</v>
      </c>
      <c r="G23" s="516">
        <f t="shared" si="2"/>
        <v>0</v>
      </c>
      <c r="H23" s="516">
        <f t="shared" si="2"/>
        <v>0</v>
      </c>
      <c r="I23" s="516">
        <f t="shared" si="2"/>
        <v>0</v>
      </c>
      <c r="J23" s="516">
        <f t="shared" si="2"/>
        <v>0</v>
      </c>
      <c r="K23" s="516">
        <f t="shared" si="2"/>
        <v>0</v>
      </c>
      <c r="L23" s="516">
        <f t="shared" si="2"/>
        <v>0</v>
      </c>
      <c r="M23" s="516">
        <f t="shared" si="2"/>
        <v>0</v>
      </c>
      <c r="N23" s="516">
        <f>SUM(B23:M23)</f>
        <v>-655</v>
      </c>
    </row>
    <row r="24" spans="1:14" ht="15.5">
      <c r="A24" s="546"/>
      <c r="B24" s="489"/>
      <c r="C24" s="489"/>
      <c r="D24" s="489"/>
      <c r="E24" s="489"/>
      <c r="F24" s="489"/>
      <c r="G24" s="489"/>
      <c r="H24" s="560"/>
      <c r="I24" s="560"/>
      <c r="J24" s="560"/>
      <c r="K24" s="489"/>
      <c r="L24" s="489"/>
      <c r="M24" s="489"/>
      <c r="N24" s="489"/>
    </row>
    <row r="25" spans="1:14" ht="15.5" thickBot="1">
      <c r="A25" s="552" t="s">
        <v>384</v>
      </c>
      <c r="B25" s="520">
        <f t="shared" ref="B25:N25" si="3">+B9+B16+B23</f>
        <v>0</v>
      </c>
      <c r="C25" s="520">
        <f t="shared" si="3"/>
        <v>0</v>
      </c>
      <c r="D25" s="520">
        <f t="shared" si="3"/>
        <v>0</v>
      </c>
      <c r="E25" s="520">
        <f t="shared" si="3"/>
        <v>0</v>
      </c>
      <c r="F25" s="520">
        <f t="shared" si="3"/>
        <v>0</v>
      </c>
      <c r="G25" s="520">
        <f t="shared" si="3"/>
        <v>0</v>
      </c>
      <c r="H25" s="520">
        <f t="shared" si="3"/>
        <v>0</v>
      </c>
      <c r="I25" s="520">
        <f t="shared" si="3"/>
        <v>0</v>
      </c>
      <c r="J25" s="520">
        <f t="shared" si="3"/>
        <v>0</v>
      </c>
      <c r="K25" s="520">
        <f t="shared" si="3"/>
        <v>0</v>
      </c>
      <c r="L25" s="520">
        <f t="shared" si="3"/>
        <v>0</v>
      </c>
      <c r="M25" s="520">
        <f t="shared" si="3"/>
        <v>0</v>
      </c>
      <c r="N25" s="520">
        <f t="shared" si="3"/>
        <v>0</v>
      </c>
    </row>
    <row r="26" spans="1:14" ht="15.5">
      <c r="A26" s="562"/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</row>
    <row r="27" spans="1:14" ht="15.5">
      <c r="A27" s="562"/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</row>
    <row r="28" spans="1:14" ht="15.5">
      <c r="A28" s="491" t="s">
        <v>420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</row>
    <row r="29" spans="1:14" ht="15.5">
      <c r="A29" s="562"/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</row>
    <row r="30" spans="1:14" ht="15.5">
      <c r="A30" s="562"/>
      <c r="B30" s="491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45"/>
  <sheetViews>
    <sheetView zoomScale="85" zoomScaleNormal="85" zoomScaleSheetLayoutView="85" workbookViewId="0">
      <selection activeCell="X12" sqref="X12:X13"/>
    </sheetView>
  </sheetViews>
  <sheetFormatPr defaultRowHeight="13"/>
  <cols>
    <col min="1" max="1" width="55.6328125" style="544" bestFit="1" customWidth="1"/>
    <col min="2" max="2" width="14" style="469" customWidth="1"/>
    <col min="3" max="3" width="10.54296875" style="469" hidden="1" customWidth="1"/>
    <col min="4" max="5" width="10.453125" style="469" hidden="1" customWidth="1"/>
    <col min="6" max="6" width="10.26953125" style="469" hidden="1" customWidth="1"/>
    <col min="7" max="7" width="10.453125" style="469" hidden="1" customWidth="1"/>
    <col min="8" max="8" width="10.54296875" style="469" hidden="1" customWidth="1"/>
    <col min="9" max="9" width="10.453125" style="469" hidden="1" customWidth="1"/>
    <col min="10" max="10" width="10.7265625" style="469" hidden="1" customWidth="1"/>
    <col min="11" max="11" width="10.453125" style="469" hidden="1" customWidth="1"/>
    <col min="12" max="12" width="10.54296875" style="469" hidden="1" customWidth="1"/>
    <col min="13" max="13" width="10.7265625" style="469" hidden="1" customWidth="1"/>
    <col min="14" max="14" width="16.1796875" style="469" customWidth="1"/>
    <col min="15" max="16" width="22" style="544" hidden="1" customWidth="1"/>
    <col min="17" max="17" width="17.81640625" style="544" hidden="1" customWidth="1"/>
    <col min="18" max="18" width="17.54296875" style="544" hidden="1" customWidth="1"/>
    <col min="19" max="19" width="9.26953125" style="544" hidden="1" customWidth="1"/>
    <col min="20" max="20" width="22" style="544" hidden="1" customWidth="1"/>
    <col min="21" max="21" width="4.81640625" style="544" customWidth="1"/>
    <col min="22" max="256" width="8.7265625" style="544"/>
    <col min="257" max="257" width="55.6328125" style="544" bestFit="1" customWidth="1"/>
    <col min="258" max="258" width="14" style="544" customWidth="1"/>
    <col min="259" max="269" width="0" style="544" hidden="1" customWidth="1"/>
    <col min="270" max="270" width="16.1796875" style="544" customWidth="1"/>
    <col min="271" max="276" width="0" style="544" hidden="1" customWidth="1"/>
    <col min="277" max="277" width="4.81640625" style="544" customWidth="1"/>
    <col min="278" max="512" width="8.7265625" style="544"/>
    <col min="513" max="513" width="55.6328125" style="544" bestFit="1" customWidth="1"/>
    <col min="514" max="514" width="14" style="544" customWidth="1"/>
    <col min="515" max="525" width="0" style="544" hidden="1" customWidth="1"/>
    <col min="526" max="526" width="16.1796875" style="544" customWidth="1"/>
    <col min="527" max="532" width="0" style="544" hidden="1" customWidth="1"/>
    <col min="533" max="533" width="4.81640625" style="544" customWidth="1"/>
    <col min="534" max="768" width="8.7265625" style="544"/>
    <col min="769" max="769" width="55.6328125" style="544" bestFit="1" customWidth="1"/>
    <col min="770" max="770" width="14" style="544" customWidth="1"/>
    <col min="771" max="781" width="0" style="544" hidden="1" customWidth="1"/>
    <col min="782" max="782" width="16.1796875" style="544" customWidth="1"/>
    <col min="783" max="788" width="0" style="544" hidden="1" customWidth="1"/>
    <col min="789" max="789" width="4.81640625" style="544" customWidth="1"/>
    <col min="790" max="1024" width="8.7265625" style="544"/>
    <col min="1025" max="1025" width="55.6328125" style="544" bestFit="1" customWidth="1"/>
    <col min="1026" max="1026" width="14" style="544" customWidth="1"/>
    <col min="1027" max="1037" width="0" style="544" hidden="1" customWidth="1"/>
    <col min="1038" max="1038" width="16.1796875" style="544" customWidth="1"/>
    <col min="1039" max="1044" width="0" style="544" hidden="1" customWidth="1"/>
    <col min="1045" max="1045" width="4.81640625" style="544" customWidth="1"/>
    <col min="1046" max="1280" width="8.7265625" style="544"/>
    <col min="1281" max="1281" width="55.6328125" style="544" bestFit="1" customWidth="1"/>
    <col min="1282" max="1282" width="14" style="544" customWidth="1"/>
    <col min="1283" max="1293" width="0" style="544" hidden="1" customWidth="1"/>
    <col min="1294" max="1294" width="16.1796875" style="544" customWidth="1"/>
    <col min="1295" max="1300" width="0" style="544" hidden="1" customWidth="1"/>
    <col min="1301" max="1301" width="4.81640625" style="544" customWidth="1"/>
    <col min="1302" max="1536" width="8.7265625" style="544"/>
    <col min="1537" max="1537" width="55.6328125" style="544" bestFit="1" customWidth="1"/>
    <col min="1538" max="1538" width="14" style="544" customWidth="1"/>
    <col min="1539" max="1549" width="0" style="544" hidden="1" customWidth="1"/>
    <col min="1550" max="1550" width="16.1796875" style="544" customWidth="1"/>
    <col min="1551" max="1556" width="0" style="544" hidden="1" customWidth="1"/>
    <col min="1557" max="1557" width="4.81640625" style="544" customWidth="1"/>
    <col min="1558" max="1792" width="8.7265625" style="544"/>
    <col min="1793" max="1793" width="55.6328125" style="544" bestFit="1" customWidth="1"/>
    <col min="1794" max="1794" width="14" style="544" customWidth="1"/>
    <col min="1795" max="1805" width="0" style="544" hidden="1" customWidth="1"/>
    <col min="1806" max="1806" width="16.1796875" style="544" customWidth="1"/>
    <col min="1807" max="1812" width="0" style="544" hidden="1" customWidth="1"/>
    <col min="1813" max="1813" width="4.81640625" style="544" customWidth="1"/>
    <col min="1814" max="2048" width="8.7265625" style="544"/>
    <col min="2049" max="2049" width="55.6328125" style="544" bestFit="1" customWidth="1"/>
    <col min="2050" max="2050" width="14" style="544" customWidth="1"/>
    <col min="2051" max="2061" width="0" style="544" hidden="1" customWidth="1"/>
    <col min="2062" max="2062" width="16.1796875" style="544" customWidth="1"/>
    <col min="2063" max="2068" width="0" style="544" hidden="1" customWidth="1"/>
    <col min="2069" max="2069" width="4.81640625" style="544" customWidth="1"/>
    <col min="2070" max="2304" width="8.7265625" style="544"/>
    <col min="2305" max="2305" width="55.6328125" style="544" bestFit="1" customWidth="1"/>
    <col min="2306" max="2306" width="14" style="544" customWidth="1"/>
    <col min="2307" max="2317" width="0" style="544" hidden="1" customWidth="1"/>
    <col min="2318" max="2318" width="16.1796875" style="544" customWidth="1"/>
    <col min="2319" max="2324" width="0" style="544" hidden="1" customWidth="1"/>
    <col min="2325" max="2325" width="4.81640625" style="544" customWidth="1"/>
    <col min="2326" max="2560" width="8.7265625" style="544"/>
    <col min="2561" max="2561" width="55.6328125" style="544" bestFit="1" customWidth="1"/>
    <col min="2562" max="2562" width="14" style="544" customWidth="1"/>
    <col min="2563" max="2573" width="0" style="544" hidden="1" customWidth="1"/>
    <col min="2574" max="2574" width="16.1796875" style="544" customWidth="1"/>
    <col min="2575" max="2580" width="0" style="544" hidden="1" customWidth="1"/>
    <col min="2581" max="2581" width="4.81640625" style="544" customWidth="1"/>
    <col min="2582" max="2816" width="8.7265625" style="544"/>
    <col min="2817" max="2817" width="55.6328125" style="544" bestFit="1" customWidth="1"/>
    <col min="2818" max="2818" width="14" style="544" customWidth="1"/>
    <col min="2819" max="2829" width="0" style="544" hidden="1" customWidth="1"/>
    <col min="2830" max="2830" width="16.1796875" style="544" customWidth="1"/>
    <col min="2831" max="2836" width="0" style="544" hidden="1" customWidth="1"/>
    <col min="2837" max="2837" width="4.81640625" style="544" customWidth="1"/>
    <col min="2838" max="3072" width="8.7265625" style="544"/>
    <col min="3073" max="3073" width="55.6328125" style="544" bestFit="1" customWidth="1"/>
    <col min="3074" max="3074" width="14" style="544" customWidth="1"/>
    <col min="3075" max="3085" width="0" style="544" hidden="1" customWidth="1"/>
    <col min="3086" max="3086" width="16.1796875" style="544" customWidth="1"/>
    <col min="3087" max="3092" width="0" style="544" hidden="1" customWidth="1"/>
    <col min="3093" max="3093" width="4.81640625" style="544" customWidth="1"/>
    <col min="3094" max="3328" width="8.7265625" style="544"/>
    <col min="3329" max="3329" width="55.6328125" style="544" bestFit="1" customWidth="1"/>
    <col min="3330" max="3330" width="14" style="544" customWidth="1"/>
    <col min="3331" max="3341" width="0" style="544" hidden="1" customWidth="1"/>
    <col min="3342" max="3342" width="16.1796875" style="544" customWidth="1"/>
    <col min="3343" max="3348" width="0" style="544" hidden="1" customWidth="1"/>
    <col min="3349" max="3349" width="4.81640625" style="544" customWidth="1"/>
    <col min="3350" max="3584" width="8.7265625" style="544"/>
    <col min="3585" max="3585" width="55.6328125" style="544" bestFit="1" customWidth="1"/>
    <col min="3586" max="3586" width="14" style="544" customWidth="1"/>
    <col min="3587" max="3597" width="0" style="544" hidden="1" customWidth="1"/>
    <col min="3598" max="3598" width="16.1796875" style="544" customWidth="1"/>
    <col min="3599" max="3604" width="0" style="544" hidden="1" customWidth="1"/>
    <col min="3605" max="3605" width="4.81640625" style="544" customWidth="1"/>
    <col min="3606" max="3840" width="8.7265625" style="544"/>
    <col min="3841" max="3841" width="55.6328125" style="544" bestFit="1" customWidth="1"/>
    <col min="3842" max="3842" width="14" style="544" customWidth="1"/>
    <col min="3843" max="3853" width="0" style="544" hidden="1" customWidth="1"/>
    <col min="3854" max="3854" width="16.1796875" style="544" customWidth="1"/>
    <col min="3855" max="3860" width="0" style="544" hidden="1" customWidth="1"/>
    <col min="3861" max="3861" width="4.81640625" style="544" customWidth="1"/>
    <col min="3862" max="4096" width="8.7265625" style="544"/>
    <col min="4097" max="4097" width="55.6328125" style="544" bestFit="1" customWidth="1"/>
    <col min="4098" max="4098" width="14" style="544" customWidth="1"/>
    <col min="4099" max="4109" width="0" style="544" hidden="1" customWidth="1"/>
    <col min="4110" max="4110" width="16.1796875" style="544" customWidth="1"/>
    <col min="4111" max="4116" width="0" style="544" hidden="1" customWidth="1"/>
    <col min="4117" max="4117" width="4.81640625" style="544" customWidth="1"/>
    <col min="4118" max="4352" width="8.7265625" style="544"/>
    <col min="4353" max="4353" width="55.6328125" style="544" bestFit="1" customWidth="1"/>
    <col min="4354" max="4354" width="14" style="544" customWidth="1"/>
    <col min="4355" max="4365" width="0" style="544" hidden="1" customWidth="1"/>
    <col min="4366" max="4366" width="16.1796875" style="544" customWidth="1"/>
    <col min="4367" max="4372" width="0" style="544" hidden="1" customWidth="1"/>
    <col min="4373" max="4373" width="4.81640625" style="544" customWidth="1"/>
    <col min="4374" max="4608" width="8.7265625" style="544"/>
    <col min="4609" max="4609" width="55.6328125" style="544" bestFit="1" customWidth="1"/>
    <col min="4610" max="4610" width="14" style="544" customWidth="1"/>
    <col min="4611" max="4621" width="0" style="544" hidden="1" customWidth="1"/>
    <col min="4622" max="4622" width="16.1796875" style="544" customWidth="1"/>
    <col min="4623" max="4628" width="0" style="544" hidden="1" customWidth="1"/>
    <col min="4629" max="4629" width="4.81640625" style="544" customWidth="1"/>
    <col min="4630" max="4864" width="8.7265625" style="544"/>
    <col min="4865" max="4865" width="55.6328125" style="544" bestFit="1" customWidth="1"/>
    <col min="4866" max="4866" width="14" style="544" customWidth="1"/>
    <col min="4867" max="4877" width="0" style="544" hidden="1" customWidth="1"/>
    <col min="4878" max="4878" width="16.1796875" style="544" customWidth="1"/>
    <col min="4879" max="4884" width="0" style="544" hidden="1" customWidth="1"/>
    <col min="4885" max="4885" width="4.81640625" style="544" customWidth="1"/>
    <col min="4886" max="5120" width="8.7265625" style="544"/>
    <col min="5121" max="5121" width="55.6328125" style="544" bestFit="1" customWidth="1"/>
    <col min="5122" max="5122" width="14" style="544" customWidth="1"/>
    <col min="5123" max="5133" width="0" style="544" hidden="1" customWidth="1"/>
    <col min="5134" max="5134" width="16.1796875" style="544" customWidth="1"/>
    <col min="5135" max="5140" width="0" style="544" hidden="1" customWidth="1"/>
    <col min="5141" max="5141" width="4.81640625" style="544" customWidth="1"/>
    <col min="5142" max="5376" width="8.7265625" style="544"/>
    <col min="5377" max="5377" width="55.6328125" style="544" bestFit="1" customWidth="1"/>
    <col min="5378" max="5378" width="14" style="544" customWidth="1"/>
    <col min="5379" max="5389" width="0" style="544" hidden="1" customWidth="1"/>
    <col min="5390" max="5390" width="16.1796875" style="544" customWidth="1"/>
    <col min="5391" max="5396" width="0" style="544" hidden="1" customWidth="1"/>
    <col min="5397" max="5397" width="4.81640625" style="544" customWidth="1"/>
    <col min="5398" max="5632" width="8.7265625" style="544"/>
    <col min="5633" max="5633" width="55.6328125" style="544" bestFit="1" customWidth="1"/>
    <col min="5634" max="5634" width="14" style="544" customWidth="1"/>
    <col min="5635" max="5645" width="0" style="544" hidden="1" customWidth="1"/>
    <col min="5646" max="5646" width="16.1796875" style="544" customWidth="1"/>
    <col min="5647" max="5652" width="0" style="544" hidden="1" customWidth="1"/>
    <col min="5653" max="5653" width="4.81640625" style="544" customWidth="1"/>
    <col min="5654" max="5888" width="8.7265625" style="544"/>
    <col min="5889" max="5889" width="55.6328125" style="544" bestFit="1" customWidth="1"/>
    <col min="5890" max="5890" width="14" style="544" customWidth="1"/>
    <col min="5891" max="5901" width="0" style="544" hidden="1" customWidth="1"/>
    <col min="5902" max="5902" width="16.1796875" style="544" customWidth="1"/>
    <col min="5903" max="5908" width="0" style="544" hidden="1" customWidth="1"/>
    <col min="5909" max="5909" width="4.81640625" style="544" customWidth="1"/>
    <col min="5910" max="6144" width="8.7265625" style="544"/>
    <col min="6145" max="6145" width="55.6328125" style="544" bestFit="1" customWidth="1"/>
    <col min="6146" max="6146" width="14" style="544" customWidth="1"/>
    <col min="6147" max="6157" width="0" style="544" hidden="1" customWidth="1"/>
    <col min="6158" max="6158" width="16.1796875" style="544" customWidth="1"/>
    <col min="6159" max="6164" width="0" style="544" hidden="1" customWidth="1"/>
    <col min="6165" max="6165" width="4.81640625" style="544" customWidth="1"/>
    <col min="6166" max="6400" width="8.7265625" style="544"/>
    <col min="6401" max="6401" width="55.6328125" style="544" bestFit="1" customWidth="1"/>
    <col min="6402" max="6402" width="14" style="544" customWidth="1"/>
    <col min="6403" max="6413" width="0" style="544" hidden="1" customWidth="1"/>
    <col min="6414" max="6414" width="16.1796875" style="544" customWidth="1"/>
    <col min="6415" max="6420" width="0" style="544" hidden="1" customWidth="1"/>
    <col min="6421" max="6421" width="4.81640625" style="544" customWidth="1"/>
    <col min="6422" max="6656" width="8.7265625" style="544"/>
    <col min="6657" max="6657" width="55.6328125" style="544" bestFit="1" customWidth="1"/>
    <col min="6658" max="6658" width="14" style="544" customWidth="1"/>
    <col min="6659" max="6669" width="0" style="544" hidden="1" customWidth="1"/>
    <col min="6670" max="6670" width="16.1796875" style="544" customWidth="1"/>
    <col min="6671" max="6676" width="0" style="544" hidden="1" customWidth="1"/>
    <col min="6677" max="6677" width="4.81640625" style="544" customWidth="1"/>
    <col min="6678" max="6912" width="8.7265625" style="544"/>
    <col min="6913" max="6913" width="55.6328125" style="544" bestFit="1" customWidth="1"/>
    <col min="6914" max="6914" width="14" style="544" customWidth="1"/>
    <col min="6915" max="6925" width="0" style="544" hidden="1" customWidth="1"/>
    <col min="6926" max="6926" width="16.1796875" style="544" customWidth="1"/>
    <col min="6927" max="6932" width="0" style="544" hidden="1" customWidth="1"/>
    <col min="6933" max="6933" width="4.81640625" style="544" customWidth="1"/>
    <col min="6934" max="7168" width="8.7265625" style="544"/>
    <col min="7169" max="7169" width="55.6328125" style="544" bestFit="1" customWidth="1"/>
    <col min="7170" max="7170" width="14" style="544" customWidth="1"/>
    <col min="7171" max="7181" width="0" style="544" hidden="1" customWidth="1"/>
    <col min="7182" max="7182" width="16.1796875" style="544" customWidth="1"/>
    <col min="7183" max="7188" width="0" style="544" hidden="1" customWidth="1"/>
    <col min="7189" max="7189" width="4.81640625" style="544" customWidth="1"/>
    <col min="7190" max="7424" width="8.7265625" style="544"/>
    <col min="7425" max="7425" width="55.6328125" style="544" bestFit="1" customWidth="1"/>
    <col min="7426" max="7426" width="14" style="544" customWidth="1"/>
    <col min="7427" max="7437" width="0" style="544" hidden="1" customWidth="1"/>
    <col min="7438" max="7438" width="16.1796875" style="544" customWidth="1"/>
    <col min="7439" max="7444" width="0" style="544" hidden="1" customWidth="1"/>
    <col min="7445" max="7445" width="4.81640625" style="544" customWidth="1"/>
    <col min="7446" max="7680" width="8.7265625" style="544"/>
    <col min="7681" max="7681" width="55.6328125" style="544" bestFit="1" customWidth="1"/>
    <col min="7682" max="7682" width="14" style="544" customWidth="1"/>
    <col min="7683" max="7693" width="0" style="544" hidden="1" customWidth="1"/>
    <col min="7694" max="7694" width="16.1796875" style="544" customWidth="1"/>
    <col min="7695" max="7700" width="0" style="544" hidden="1" customWidth="1"/>
    <col min="7701" max="7701" width="4.81640625" style="544" customWidth="1"/>
    <col min="7702" max="7936" width="8.7265625" style="544"/>
    <col min="7937" max="7937" width="55.6328125" style="544" bestFit="1" customWidth="1"/>
    <col min="7938" max="7938" width="14" style="544" customWidth="1"/>
    <col min="7939" max="7949" width="0" style="544" hidden="1" customWidth="1"/>
    <col min="7950" max="7950" width="16.1796875" style="544" customWidth="1"/>
    <col min="7951" max="7956" width="0" style="544" hidden="1" customWidth="1"/>
    <col min="7957" max="7957" width="4.81640625" style="544" customWidth="1"/>
    <col min="7958" max="8192" width="8.7265625" style="544"/>
    <col min="8193" max="8193" width="55.6328125" style="544" bestFit="1" customWidth="1"/>
    <col min="8194" max="8194" width="14" style="544" customWidth="1"/>
    <col min="8195" max="8205" width="0" style="544" hidden="1" customWidth="1"/>
    <col min="8206" max="8206" width="16.1796875" style="544" customWidth="1"/>
    <col min="8207" max="8212" width="0" style="544" hidden="1" customWidth="1"/>
    <col min="8213" max="8213" width="4.81640625" style="544" customWidth="1"/>
    <col min="8214" max="8448" width="8.7265625" style="544"/>
    <col min="8449" max="8449" width="55.6328125" style="544" bestFit="1" customWidth="1"/>
    <col min="8450" max="8450" width="14" style="544" customWidth="1"/>
    <col min="8451" max="8461" width="0" style="544" hidden="1" customWidth="1"/>
    <col min="8462" max="8462" width="16.1796875" style="544" customWidth="1"/>
    <col min="8463" max="8468" width="0" style="544" hidden="1" customWidth="1"/>
    <col min="8469" max="8469" width="4.81640625" style="544" customWidth="1"/>
    <col min="8470" max="8704" width="8.7265625" style="544"/>
    <col min="8705" max="8705" width="55.6328125" style="544" bestFit="1" customWidth="1"/>
    <col min="8706" max="8706" width="14" style="544" customWidth="1"/>
    <col min="8707" max="8717" width="0" style="544" hidden="1" customWidth="1"/>
    <col min="8718" max="8718" width="16.1796875" style="544" customWidth="1"/>
    <col min="8719" max="8724" width="0" style="544" hidden="1" customWidth="1"/>
    <col min="8725" max="8725" width="4.81640625" style="544" customWidth="1"/>
    <col min="8726" max="8960" width="8.7265625" style="544"/>
    <col min="8961" max="8961" width="55.6328125" style="544" bestFit="1" customWidth="1"/>
    <col min="8962" max="8962" width="14" style="544" customWidth="1"/>
    <col min="8963" max="8973" width="0" style="544" hidden="1" customWidth="1"/>
    <col min="8974" max="8974" width="16.1796875" style="544" customWidth="1"/>
    <col min="8975" max="8980" width="0" style="544" hidden="1" customWidth="1"/>
    <col min="8981" max="8981" width="4.81640625" style="544" customWidth="1"/>
    <col min="8982" max="9216" width="8.7265625" style="544"/>
    <col min="9217" max="9217" width="55.6328125" style="544" bestFit="1" customWidth="1"/>
    <col min="9218" max="9218" width="14" style="544" customWidth="1"/>
    <col min="9219" max="9229" width="0" style="544" hidden="1" customWidth="1"/>
    <col min="9230" max="9230" width="16.1796875" style="544" customWidth="1"/>
    <col min="9231" max="9236" width="0" style="544" hidden="1" customWidth="1"/>
    <col min="9237" max="9237" width="4.81640625" style="544" customWidth="1"/>
    <col min="9238" max="9472" width="8.7265625" style="544"/>
    <col min="9473" max="9473" width="55.6328125" style="544" bestFit="1" customWidth="1"/>
    <col min="9474" max="9474" width="14" style="544" customWidth="1"/>
    <col min="9475" max="9485" width="0" style="544" hidden="1" customWidth="1"/>
    <col min="9486" max="9486" width="16.1796875" style="544" customWidth="1"/>
    <col min="9487" max="9492" width="0" style="544" hidden="1" customWidth="1"/>
    <col min="9493" max="9493" width="4.81640625" style="544" customWidth="1"/>
    <col min="9494" max="9728" width="8.7265625" style="544"/>
    <col min="9729" max="9729" width="55.6328125" style="544" bestFit="1" customWidth="1"/>
    <col min="9730" max="9730" width="14" style="544" customWidth="1"/>
    <col min="9731" max="9741" width="0" style="544" hidden="1" customWidth="1"/>
    <col min="9742" max="9742" width="16.1796875" style="544" customWidth="1"/>
    <col min="9743" max="9748" width="0" style="544" hidden="1" customWidth="1"/>
    <col min="9749" max="9749" width="4.81640625" style="544" customWidth="1"/>
    <col min="9750" max="9984" width="8.7265625" style="544"/>
    <col min="9985" max="9985" width="55.6328125" style="544" bestFit="1" customWidth="1"/>
    <col min="9986" max="9986" width="14" style="544" customWidth="1"/>
    <col min="9987" max="9997" width="0" style="544" hidden="1" customWidth="1"/>
    <col min="9998" max="9998" width="16.1796875" style="544" customWidth="1"/>
    <col min="9999" max="10004" width="0" style="544" hidden="1" customWidth="1"/>
    <col min="10005" max="10005" width="4.81640625" style="544" customWidth="1"/>
    <col min="10006" max="10240" width="8.7265625" style="544"/>
    <col min="10241" max="10241" width="55.6328125" style="544" bestFit="1" customWidth="1"/>
    <col min="10242" max="10242" width="14" style="544" customWidth="1"/>
    <col min="10243" max="10253" width="0" style="544" hidden="1" customWidth="1"/>
    <col min="10254" max="10254" width="16.1796875" style="544" customWidth="1"/>
    <col min="10255" max="10260" width="0" style="544" hidden="1" customWidth="1"/>
    <col min="10261" max="10261" width="4.81640625" style="544" customWidth="1"/>
    <col min="10262" max="10496" width="8.7265625" style="544"/>
    <col min="10497" max="10497" width="55.6328125" style="544" bestFit="1" customWidth="1"/>
    <col min="10498" max="10498" width="14" style="544" customWidth="1"/>
    <col min="10499" max="10509" width="0" style="544" hidden="1" customWidth="1"/>
    <col min="10510" max="10510" width="16.1796875" style="544" customWidth="1"/>
    <col min="10511" max="10516" width="0" style="544" hidden="1" customWidth="1"/>
    <col min="10517" max="10517" width="4.81640625" style="544" customWidth="1"/>
    <col min="10518" max="10752" width="8.7265625" style="544"/>
    <col min="10753" max="10753" width="55.6328125" style="544" bestFit="1" customWidth="1"/>
    <col min="10754" max="10754" width="14" style="544" customWidth="1"/>
    <col min="10755" max="10765" width="0" style="544" hidden="1" customWidth="1"/>
    <col min="10766" max="10766" width="16.1796875" style="544" customWidth="1"/>
    <col min="10767" max="10772" width="0" style="544" hidden="1" customWidth="1"/>
    <col min="10773" max="10773" width="4.81640625" style="544" customWidth="1"/>
    <col min="10774" max="11008" width="8.7265625" style="544"/>
    <col min="11009" max="11009" width="55.6328125" style="544" bestFit="1" customWidth="1"/>
    <col min="11010" max="11010" width="14" style="544" customWidth="1"/>
    <col min="11011" max="11021" width="0" style="544" hidden="1" customWidth="1"/>
    <col min="11022" max="11022" width="16.1796875" style="544" customWidth="1"/>
    <col min="11023" max="11028" width="0" style="544" hidden="1" customWidth="1"/>
    <col min="11029" max="11029" width="4.81640625" style="544" customWidth="1"/>
    <col min="11030" max="11264" width="8.7265625" style="544"/>
    <col min="11265" max="11265" width="55.6328125" style="544" bestFit="1" customWidth="1"/>
    <col min="11266" max="11266" width="14" style="544" customWidth="1"/>
    <col min="11267" max="11277" width="0" style="544" hidden="1" customWidth="1"/>
    <col min="11278" max="11278" width="16.1796875" style="544" customWidth="1"/>
    <col min="11279" max="11284" width="0" style="544" hidden="1" customWidth="1"/>
    <col min="11285" max="11285" width="4.81640625" style="544" customWidth="1"/>
    <col min="11286" max="11520" width="8.7265625" style="544"/>
    <col min="11521" max="11521" width="55.6328125" style="544" bestFit="1" customWidth="1"/>
    <col min="11522" max="11522" width="14" style="544" customWidth="1"/>
    <col min="11523" max="11533" width="0" style="544" hidden="1" customWidth="1"/>
    <col min="11534" max="11534" width="16.1796875" style="544" customWidth="1"/>
    <col min="11535" max="11540" width="0" style="544" hidden="1" customWidth="1"/>
    <col min="11541" max="11541" width="4.81640625" style="544" customWidth="1"/>
    <col min="11542" max="11776" width="8.7265625" style="544"/>
    <col min="11777" max="11777" width="55.6328125" style="544" bestFit="1" customWidth="1"/>
    <col min="11778" max="11778" width="14" style="544" customWidth="1"/>
    <col min="11779" max="11789" width="0" style="544" hidden="1" customWidth="1"/>
    <col min="11790" max="11790" width="16.1796875" style="544" customWidth="1"/>
    <col min="11791" max="11796" width="0" style="544" hidden="1" customWidth="1"/>
    <col min="11797" max="11797" width="4.81640625" style="544" customWidth="1"/>
    <col min="11798" max="12032" width="8.7265625" style="544"/>
    <col min="12033" max="12033" width="55.6328125" style="544" bestFit="1" customWidth="1"/>
    <col min="12034" max="12034" width="14" style="544" customWidth="1"/>
    <col min="12035" max="12045" width="0" style="544" hidden="1" customWidth="1"/>
    <col min="12046" max="12046" width="16.1796875" style="544" customWidth="1"/>
    <col min="12047" max="12052" width="0" style="544" hidden="1" customWidth="1"/>
    <col min="12053" max="12053" width="4.81640625" style="544" customWidth="1"/>
    <col min="12054" max="12288" width="8.7265625" style="544"/>
    <col min="12289" max="12289" width="55.6328125" style="544" bestFit="1" customWidth="1"/>
    <col min="12290" max="12290" width="14" style="544" customWidth="1"/>
    <col min="12291" max="12301" width="0" style="544" hidden="1" customWidth="1"/>
    <col min="12302" max="12302" width="16.1796875" style="544" customWidth="1"/>
    <col min="12303" max="12308" width="0" style="544" hidden="1" customWidth="1"/>
    <col min="12309" max="12309" width="4.81640625" style="544" customWidth="1"/>
    <col min="12310" max="12544" width="8.7265625" style="544"/>
    <col min="12545" max="12545" width="55.6328125" style="544" bestFit="1" customWidth="1"/>
    <col min="12546" max="12546" width="14" style="544" customWidth="1"/>
    <col min="12547" max="12557" width="0" style="544" hidden="1" customWidth="1"/>
    <col min="12558" max="12558" width="16.1796875" style="544" customWidth="1"/>
    <col min="12559" max="12564" width="0" style="544" hidden="1" customWidth="1"/>
    <col min="12565" max="12565" width="4.81640625" style="544" customWidth="1"/>
    <col min="12566" max="12800" width="8.7265625" style="544"/>
    <col min="12801" max="12801" width="55.6328125" style="544" bestFit="1" customWidth="1"/>
    <col min="12802" max="12802" width="14" style="544" customWidth="1"/>
    <col min="12803" max="12813" width="0" style="544" hidden="1" customWidth="1"/>
    <col min="12814" max="12814" width="16.1796875" style="544" customWidth="1"/>
    <col min="12815" max="12820" width="0" style="544" hidden="1" customWidth="1"/>
    <col min="12821" max="12821" width="4.81640625" style="544" customWidth="1"/>
    <col min="12822" max="13056" width="8.7265625" style="544"/>
    <col min="13057" max="13057" width="55.6328125" style="544" bestFit="1" customWidth="1"/>
    <col min="13058" max="13058" width="14" style="544" customWidth="1"/>
    <col min="13059" max="13069" width="0" style="544" hidden="1" customWidth="1"/>
    <col min="13070" max="13070" width="16.1796875" style="544" customWidth="1"/>
    <col min="13071" max="13076" width="0" style="544" hidden="1" customWidth="1"/>
    <col min="13077" max="13077" width="4.81640625" style="544" customWidth="1"/>
    <col min="13078" max="13312" width="8.7265625" style="544"/>
    <col min="13313" max="13313" width="55.6328125" style="544" bestFit="1" customWidth="1"/>
    <col min="13314" max="13314" width="14" style="544" customWidth="1"/>
    <col min="13315" max="13325" width="0" style="544" hidden="1" customWidth="1"/>
    <col min="13326" max="13326" width="16.1796875" style="544" customWidth="1"/>
    <col min="13327" max="13332" width="0" style="544" hidden="1" customWidth="1"/>
    <col min="13333" max="13333" width="4.81640625" style="544" customWidth="1"/>
    <col min="13334" max="13568" width="8.7265625" style="544"/>
    <col min="13569" max="13569" width="55.6328125" style="544" bestFit="1" customWidth="1"/>
    <col min="13570" max="13570" width="14" style="544" customWidth="1"/>
    <col min="13571" max="13581" width="0" style="544" hidden="1" customWidth="1"/>
    <col min="13582" max="13582" width="16.1796875" style="544" customWidth="1"/>
    <col min="13583" max="13588" width="0" style="544" hidden="1" customWidth="1"/>
    <col min="13589" max="13589" width="4.81640625" style="544" customWidth="1"/>
    <col min="13590" max="13824" width="8.7265625" style="544"/>
    <col min="13825" max="13825" width="55.6328125" style="544" bestFit="1" customWidth="1"/>
    <col min="13826" max="13826" width="14" style="544" customWidth="1"/>
    <col min="13827" max="13837" width="0" style="544" hidden="1" customWidth="1"/>
    <col min="13838" max="13838" width="16.1796875" style="544" customWidth="1"/>
    <col min="13839" max="13844" width="0" style="544" hidden="1" customWidth="1"/>
    <col min="13845" max="13845" width="4.81640625" style="544" customWidth="1"/>
    <col min="13846" max="14080" width="8.7265625" style="544"/>
    <col min="14081" max="14081" width="55.6328125" style="544" bestFit="1" customWidth="1"/>
    <col min="14082" max="14082" width="14" style="544" customWidth="1"/>
    <col min="14083" max="14093" width="0" style="544" hidden="1" customWidth="1"/>
    <col min="14094" max="14094" width="16.1796875" style="544" customWidth="1"/>
    <col min="14095" max="14100" width="0" style="544" hidden="1" customWidth="1"/>
    <col min="14101" max="14101" width="4.81640625" style="544" customWidth="1"/>
    <col min="14102" max="14336" width="8.7265625" style="544"/>
    <col min="14337" max="14337" width="55.6328125" style="544" bestFit="1" customWidth="1"/>
    <col min="14338" max="14338" width="14" style="544" customWidth="1"/>
    <col min="14339" max="14349" width="0" style="544" hidden="1" customWidth="1"/>
    <col min="14350" max="14350" width="16.1796875" style="544" customWidth="1"/>
    <col min="14351" max="14356" width="0" style="544" hidden="1" customWidth="1"/>
    <col min="14357" max="14357" width="4.81640625" style="544" customWidth="1"/>
    <col min="14358" max="14592" width="8.7265625" style="544"/>
    <col min="14593" max="14593" width="55.6328125" style="544" bestFit="1" customWidth="1"/>
    <col min="14594" max="14594" width="14" style="544" customWidth="1"/>
    <col min="14595" max="14605" width="0" style="544" hidden="1" customWidth="1"/>
    <col min="14606" max="14606" width="16.1796875" style="544" customWidth="1"/>
    <col min="14607" max="14612" width="0" style="544" hidden="1" customWidth="1"/>
    <col min="14613" max="14613" width="4.81640625" style="544" customWidth="1"/>
    <col min="14614" max="14848" width="8.7265625" style="544"/>
    <col min="14849" max="14849" width="55.6328125" style="544" bestFit="1" customWidth="1"/>
    <col min="14850" max="14850" width="14" style="544" customWidth="1"/>
    <col min="14851" max="14861" width="0" style="544" hidden="1" customWidth="1"/>
    <col min="14862" max="14862" width="16.1796875" style="544" customWidth="1"/>
    <col min="14863" max="14868" width="0" style="544" hidden="1" customWidth="1"/>
    <col min="14869" max="14869" width="4.81640625" style="544" customWidth="1"/>
    <col min="14870" max="15104" width="8.7265625" style="544"/>
    <col min="15105" max="15105" width="55.6328125" style="544" bestFit="1" customWidth="1"/>
    <col min="15106" max="15106" width="14" style="544" customWidth="1"/>
    <col min="15107" max="15117" width="0" style="544" hidden="1" customWidth="1"/>
    <col min="15118" max="15118" width="16.1796875" style="544" customWidth="1"/>
    <col min="15119" max="15124" width="0" style="544" hidden="1" customWidth="1"/>
    <col min="15125" max="15125" width="4.81640625" style="544" customWidth="1"/>
    <col min="15126" max="15360" width="8.7265625" style="544"/>
    <col min="15361" max="15361" width="55.6328125" style="544" bestFit="1" customWidth="1"/>
    <col min="15362" max="15362" width="14" style="544" customWidth="1"/>
    <col min="15363" max="15373" width="0" style="544" hidden="1" customWidth="1"/>
    <col min="15374" max="15374" width="16.1796875" style="544" customWidth="1"/>
    <col min="15375" max="15380" width="0" style="544" hidden="1" customWidth="1"/>
    <col min="15381" max="15381" width="4.81640625" style="544" customWidth="1"/>
    <col min="15382" max="15616" width="8.7265625" style="544"/>
    <col min="15617" max="15617" width="55.6328125" style="544" bestFit="1" customWidth="1"/>
    <col min="15618" max="15618" width="14" style="544" customWidth="1"/>
    <col min="15619" max="15629" width="0" style="544" hidden="1" customWidth="1"/>
    <col min="15630" max="15630" width="16.1796875" style="544" customWidth="1"/>
    <col min="15631" max="15636" width="0" style="544" hidden="1" customWidth="1"/>
    <col min="15637" max="15637" width="4.81640625" style="544" customWidth="1"/>
    <col min="15638" max="15872" width="8.7265625" style="544"/>
    <col min="15873" max="15873" width="55.6328125" style="544" bestFit="1" customWidth="1"/>
    <col min="15874" max="15874" width="14" style="544" customWidth="1"/>
    <col min="15875" max="15885" width="0" style="544" hidden="1" customWidth="1"/>
    <col min="15886" max="15886" width="16.1796875" style="544" customWidth="1"/>
    <col min="15887" max="15892" width="0" style="544" hidden="1" customWidth="1"/>
    <col min="15893" max="15893" width="4.81640625" style="544" customWidth="1"/>
    <col min="15894" max="16128" width="8.7265625" style="544"/>
    <col min="16129" max="16129" width="55.6328125" style="544" bestFit="1" customWidth="1"/>
    <col min="16130" max="16130" width="14" style="544" customWidth="1"/>
    <col min="16131" max="16141" width="0" style="544" hidden="1" customWidth="1"/>
    <col min="16142" max="16142" width="16.1796875" style="544" customWidth="1"/>
    <col min="16143" max="16148" width="0" style="544" hidden="1" customWidth="1"/>
    <col min="16149" max="16149" width="4.81640625" style="544" customWidth="1"/>
    <col min="16150" max="16384" width="8.7265625" style="544"/>
  </cols>
  <sheetData>
    <row r="1" spans="1:19" s="531" customFormat="1" ht="15.5">
      <c r="A1" s="529" t="s">
        <v>365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Q1" s="533"/>
      <c r="R1" s="534"/>
      <c r="S1" s="535"/>
    </row>
    <row r="2" spans="1:19" s="531" customFormat="1" ht="15">
      <c r="A2" s="536" t="s">
        <v>421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Q2" s="538"/>
      <c r="R2" s="539"/>
      <c r="S2" s="535"/>
    </row>
    <row r="3" spans="1:19" s="531" customFormat="1" ht="15">
      <c r="A3" s="502" t="str">
        <f>R4</f>
        <v>September 2016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Q3" s="538"/>
      <c r="R3" s="539"/>
      <c r="S3" s="535"/>
    </row>
    <row r="4" spans="1:19" s="531" customFormat="1">
      <c r="A4" s="540"/>
      <c r="B4" s="503"/>
      <c r="C4" s="503"/>
      <c r="D4" s="503"/>
      <c r="E4" s="503"/>
      <c r="F4" s="503"/>
      <c r="G4" s="503"/>
      <c r="H4" s="541"/>
      <c r="I4" s="541"/>
      <c r="J4" s="541"/>
      <c r="K4" s="458"/>
      <c r="L4" s="458"/>
      <c r="M4" s="458"/>
      <c r="N4" s="458"/>
      <c r="Q4" s="538" t="s">
        <v>367</v>
      </c>
      <c r="R4" s="539" t="str">
        <f>TEXT(S4,"mmmm yyyy")</f>
        <v>September 2016</v>
      </c>
      <c r="S4" s="467">
        <v>42643</v>
      </c>
    </row>
    <row r="5" spans="1:19">
      <c r="A5" s="542"/>
      <c r="B5" s="503"/>
      <c r="C5" s="503"/>
      <c r="D5" s="503"/>
      <c r="E5" s="503"/>
      <c r="F5" s="503"/>
      <c r="G5" s="503"/>
      <c r="H5" s="543"/>
      <c r="I5" s="543"/>
      <c r="J5" s="543"/>
      <c r="K5" s="503"/>
      <c r="L5" s="503"/>
      <c r="M5" s="503"/>
      <c r="N5" s="503"/>
      <c r="Q5" s="538" t="s">
        <v>387</v>
      </c>
      <c r="R5" s="539" t="str">
        <f>S5</f>
        <v>.</v>
      </c>
      <c r="S5" s="461" t="str">
        <f>'Fund 888'!S5</f>
        <v>.</v>
      </c>
    </row>
    <row r="6" spans="1:19" ht="15.5">
      <c r="A6" s="546"/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 t="str">
        <f>"FY "&amp;$R$6&amp;" YTD"</f>
        <v>FY 2017 YTD</v>
      </c>
      <c r="Q6" s="538" t="s">
        <v>370</v>
      </c>
      <c r="R6" s="539" t="str">
        <f>S6</f>
        <v>2017</v>
      </c>
      <c r="S6" s="461" t="str">
        <f>'Fund 888'!S6</f>
        <v>2017</v>
      </c>
    </row>
    <row r="7" spans="1:19" s="548" customFormat="1" ht="16" thickBot="1">
      <c r="A7" s="547"/>
      <c r="B7" s="472" t="str">
        <f>"9/1/2"&amp;$R$10</f>
        <v>9/1/2016</v>
      </c>
      <c r="C7" s="473" t="str">
        <f>"Oct 2"&amp;$R$10</f>
        <v>Oct 2016</v>
      </c>
      <c r="D7" s="473" t="str">
        <f>"Nov 2"&amp;$R$10</f>
        <v>Nov 2016</v>
      </c>
      <c r="E7" s="473" t="str">
        <f>"Dec 2"&amp;$R$10</f>
        <v>Dec 2016</v>
      </c>
      <c r="F7" s="473" t="str">
        <f>"Jan "&amp;$R$6</f>
        <v>Jan 2017</v>
      </c>
      <c r="G7" s="473" t="str">
        <f>"Feb "&amp;$R$6</f>
        <v>Feb 2017</v>
      </c>
      <c r="H7" s="473" t="str">
        <f>"Mar "&amp;$R$6</f>
        <v>Mar 2017</v>
      </c>
      <c r="I7" s="473" t="str">
        <f>"Apr "&amp;$R$6</f>
        <v>Apr 2017</v>
      </c>
      <c r="J7" s="473" t="str">
        <f>"May "&amp;$R$6</f>
        <v>May 2017</v>
      </c>
      <c r="K7" s="473" t="str">
        <f>"Jun "&amp;$R$6</f>
        <v>Jun 2017</v>
      </c>
      <c r="L7" s="473" t="str">
        <f>"Jul "&amp;$R$6</f>
        <v>Jul 2017</v>
      </c>
      <c r="M7" s="473" t="str">
        <f>"Aug "&amp;$R$6</f>
        <v>Aug 2017</v>
      </c>
      <c r="N7" s="507" t="str">
        <f>"as of "&amp;R8</f>
        <v>as of 09/30/16</v>
      </c>
      <c r="Q7" s="549" t="s">
        <v>372</v>
      </c>
      <c r="R7" s="539" t="str">
        <f>TEXT(S7,"mmmm-dd-yyyy")</f>
        <v>September-30-2016</v>
      </c>
      <c r="S7" s="467">
        <f>S4</f>
        <v>42643</v>
      </c>
    </row>
    <row r="8" spans="1:19" ht="16" thickTop="1">
      <c r="A8" s="546"/>
      <c r="B8" s="489"/>
      <c r="C8" s="489"/>
      <c r="D8" s="489"/>
      <c r="E8" s="489"/>
      <c r="F8" s="489"/>
      <c r="G8" s="489"/>
      <c r="H8" s="550"/>
      <c r="I8" s="551"/>
      <c r="J8" s="551"/>
      <c r="K8" s="489"/>
      <c r="L8" s="489"/>
      <c r="M8" s="489"/>
      <c r="N8" s="489"/>
      <c r="Q8" s="549" t="s">
        <v>372</v>
      </c>
      <c r="R8" s="539" t="str">
        <f>TEXT(S8,"mm/dd/yy")</f>
        <v>09/30/16</v>
      </c>
      <c r="S8" s="467">
        <f>S4</f>
        <v>42643</v>
      </c>
    </row>
    <row r="9" spans="1:19" ht="15.5" thickBot="1">
      <c r="A9" s="552" t="s">
        <v>373</v>
      </c>
      <c r="B9" s="515">
        <v>0</v>
      </c>
      <c r="C9" s="510">
        <f>B27</f>
        <v>122579</v>
      </c>
      <c r="D9" s="510">
        <f t="shared" ref="D9:M9" si="0">C27</f>
        <v>122579</v>
      </c>
      <c r="E9" s="510">
        <f t="shared" si="0"/>
        <v>122579</v>
      </c>
      <c r="F9" s="510">
        <f t="shared" si="0"/>
        <v>122579</v>
      </c>
      <c r="G9" s="510">
        <f t="shared" si="0"/>
        <v>122579</v>
      </c>
      <c r="H9" s="510">
        <f t="shared" si="0"/>
        <v>122579</v>
      </c>
      <c r="I9" s="510">
        <f t="shared" si="0"/>
        <v>122579</v>
      </c>
      <c r="J9" s="510">
        <f t="shared" si="0"/>
        <v>122579</v>
      </c>
      <c r="K9" s="510">
        <f t="shared" si="0"/>
        <v>122579</v>
      </c>
      <c r="L9" s="510">
        <f t="shared" si="0"/>
        <v>122579</v>
      </c>
      <c r="M9" s="510">
        <f t="shared" si="0"/>
        <v>122579</v>
      </c>
      <c r="N9" s="510">
        <f>B9</f>
        <v>0</v>
      </c>
      <c r="Q9" s="538" t="s">
        <v>370</v>
      </c>
      <c r="R9" s="539">
        <f>S9</f>
        <v>17</v>
      </c>
      <c r="S9" s="461">
        <f>'Fund 888'!S9</f>
        <v>17</v>
      </c>
    </row>
    <row r="10" spans="1:19" ht="15.5">
      <c r="A10" s="546"/>
      <c r="B10" s="489"/>
      <c r="C10" s="489"/>
      <c r="D10" s="489"/>
      <c r="E10" s="489"/>
      <c r="F10" s="489"/>
      <c r="G10" s="489"/>
      <c r="H10" s="550"/>
      <c r="I10" s="550"/>
      <c r="J10" s="550"/>
      <c r="K10" s="489"/>
      <c r="L10" s="489"/>
      <c r="M10" s="489"/>
      <c r="N10" s="489"/>
      <c r="Q10" s="553" t="s">
        <v>374</v>
      </c>
      <c r="R10" s="554" t="str">
        <f>"0"&amp;S10</f>
        <v>016</v>
      </c>
      <c r="S10" s="461">
        <f>'Fund 888'!S10</f>
        <v>16</v>
      </c>
    </row>
    <row r="11" spans="1:19" ht="15.5">
      <c r="A11" s="483" t="s">
        <v>375</v>
      </c>
      <c r="B11" s="489"/>
      <c r="C11" s="489"/>
      <c r="D11" s="489"/>
      <c r="E11" s="489"/>
      <c r="F11" s="489"/>
      <c r="G11" s="489"/>
      <c r="H11" s="550"/>
      <c r="I11" s="550"/>
      <c r="J11" s="550"/>
      <c r="K11" s="489"/>
      <c r="L11" s="489"/>
      <c r="M11" s="489"/>
      <c r="N11" s="489"/>
    </row>
    <row r="12" spans="1:19" ht="15.5">
      <c r="A12" s="546"/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</row>
    <row r="13" spans="1:19" ht="15.5">
      <c r="A13" s="546" t="s">
        <v>422</v>
      </c>
      <c r="B13" s="489">
        <v>107954</v>
      </c>
      <c r="C13" s="514"/>
      <c r="D13" s="489"/>
      <c r="E13" s="559"/>
      <c r="F13" s="489"/>
      <c r="G13" s="489"/>
      <c r="H13" s="489"/>
      <c r="I13" s="489"/>
      <c r="J13" s="489"/>
      <c r="K13" s="489"/>
      <c r="L13" s="489"/>
      <c r="M13" s="489"/>
      <c r="N13" s="489">
        <f>SUM(B13:M13)</f>
        <v>107954</v>
      </c>
    </row>
    <row r="14" spans="1:19" ht="15.5">
      <c r="A14" s="546" t="s">
        <v>423</v>
      </c>
      <c r="B14" s="489">
        <v>3900</v>
      </c>
      <c r="C14" s="514"/>
      <c r="D14" s="489"/>
      <c r="E14" s="559"/>
      <c r="F14" s="489"/>
      <c r="G14" s="489"/>
      <c r="H14" s="489"/>
      <c r="I14" s="489"/>
      <c r="J14" s="489"/>
      <c r="K14" s="489"/>
      <c r="L14" s="489"/>
      <c r="M14" s="489"/>
      <c r="N14" s="489">
        <f>SUM(B14:M14)</f>
        <v>3900</v>
      </c>
    </row>
    <row r="15" spans="1:19" ht="15.5">
      <c r="A15" s="546" t="s">
        <v>424</v>
      </c>
      <c r="B15" s="489">
        <v>10725</v>
      </c>
      <c r="C15" s="514"/>
      <c r="D15" s="489"/>
      <c r="E15" s="559"/>
      <c r="F15" s="489"/>
      <c r="G15" s="489"/>
      <c r="H15" s="489"/>
      <c r="I15" s="489"/>
      <c r="J15" s="489"/>
      <c r="K15" s="489"/>
      <c r="L15" s="489"/>
      <c r="M15" s="489"/>
      <c r="N15" s="489">
        <f>SUM(B15:M15)</f>
        <v>10725</v>
      </c>
    </row>
    <row r="16" spans="1:19" ht="15.5">
      <c r="A16" s="546"/>
      <c r="B16" s="489"/>
      <c r="C16" s="489"/>
      <c r="D16" s="583"/>
      <c r="E16" s="583"/>
      <c r="F16" s="583"/>
      <c r="G16" s="583"/>
      <c r="H16" s="550"/>
      <c r="I16" s="550"/>
      <c r="J16" s="550"/>
      <c r="K16" s="489"/>
      <c r="L16" s="489"/>
      <c r="M16" s="489"/>
      <c r="N16" s="489"/>
    </row>
    <row r="17" spans="1:14" ht="15.5">
      <c r="A17" s="546"/>
      <c r="B17" s="489"/>
      <c r="C17" s="489"/>
      <c r="D17" s="489"/>
      <c r="E17" s="489"/>
      <c r="F17" s="489"/>
      <c r="G17" s="489"/>
      <c r="H17" s="550"/>
      <c r="I17" s="550"/>
      <c r="J17" s="550"/>
      <c r="K17" s="489"/>
      <c r="L17" s="489"/>
      <c r="M17" s="489"/>
      <c r="N17" s="489"/>
    </row>
    <row r="18" spans="1:14" ht="15">
      <c r="A18" s="487" t="s">
        <v>380</v>
      </c>
      <c r="B18" s="516">
        <f t="shared" ref="B18:N18" si="1">SUM(B12:B17)</f>
        <v>122579</v>
      </c>
      <c r="C18" s="516">
        <f t="shared" si="1"/>
        <v>0</v>
      </c>
      <c r="D18" s="516">
        <f t="shared" si="1"/>
        <v>0</v>
      </c>
      <c r="E18" s="516">
        <f t="shared" si="1"/>
        <v>0</v>
      </c>
      <c r="F18" s="516">
        <f t="shared" si="1"/>
        <v>0</v>
      </c>
      <c r="G18" s="516">
        <f t="shared" si="1"/>
        <v>0</v>
      </c>
      <c r="H18" s="516">
        <f t="shared" si="1"/>
        <v>0</v>
      </c>
      <c r="I18" s="516">
        <f t="shared" si="1"/>
        <v>0</v>
      </c>
      <c r="J18" s="516">
        <f t="shared" si="1"/>
        <v>0</v>
      </c>
      <c r="K18" s="516">
        <f t="shared" si="1"/>
        <v>0</v>
      </c>
      <c r="L18" s="516">
        <f t="shared" si="1"/>
        <v>0</v>
      </c>
      <c r="M18" s="516">
        <f t="shared" si="1"/>
        <v>0</v>
      </c>
      <c r="N18" s="516">
        <f t="shared" si="1"/>
        <v>122579</v>
      </c>
    </row>
    <row r="19" spans="1:14" ht="15.5">
      <c r="A19" s="546"/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</row>
    <row r="20" spans="1:14" ht="15.5">
      <c r="A20" s="483" t="s">
        <v>381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</row>
    <row r="21" spans="1:14" ht="15.5">
      <c r="A21" s="584"/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</row>
    <row r="22" spans="1:14" s="568" customFormat="1" ht="15.5">
      <c r="A22" s="584" t="s">
        <v>425</v>
      </c>
      <c r="B22" s="514">
        <v>0</v>
      </c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>
        <f>SUM(B22:M22)</f>
        <v>0</v>
      </c>
    </row>
    <row r="23" spans="1:14" ht="15.5">
      <c r="A23" s="561"/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</row>
    <row r="24" spans="1:14" ht="15.5">
      <c r="A24" s="561"/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</row>
    <row r="25" spans="1:14" ht="15">
      <c r="A25" s="483" t="s">
        <v>383</v>
      </c>
      <c r="B25" s="516">
        <f t="shared" ref="B25:M25" si="2">SUM(B21:B24)</f>
        <v>0</v>
      </c>
      <c r="C25" s="516">
        <f t="shared" si="2"/>
        <v>0</v>
      </c>
      <c r="D25" s="516">
        <f t="shared" si="2"/>
        <v>0</v>
      </c>
      <c r="E25" s="516">
        <f t="shared" si="2"/>
        <v>0</v>
      </c>
      <c r="F25" s="516">
        <f t="shared" si="2"/>
        <v>0</v>
      </c>
      <c r="G25" s="516">
        <f t="shared" si="2"/>
        <v>0</v>
      </c>
      <c r="H25" s="516">
        <f t="shared" si="2"/>
        <v>0</v>
      </c>
      <c r="I25" s="516">
        <f t="shared" si="2"/>
        <v>0</v>
      </c>
      <c r="J25" s="516">
        <f t="shared" si="2"/>
        <v>0</v>
      </c>
      <c r="K25" s="516">
        <f t="shared" si="2"/>
        <v>0</v>
      </c>
      <c r="L25" s="516">
        <f t="shared" si="2"/>
        <v>0</v>
      </c>
      <c r="M25" s="516">
        <f t="shared" si="2"/>
        <v>0</v>
      </c>
      <c r="N25" s="516">
        <f>SUM(B25:M25)</f>
        <v>0</v>
      </c>
    </row>
    <row r="26" spans="1:14" ht="15.5">
      <c r="A26" s="546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</row>
    <row r="27" spans="1:14" ht="15.5" thickBot="1">
      <c r="A27" s="552" t="s">
        <v>384</v>
      </c>
      <c r="B27" s="520">
        <f t="shared" ref="B27:N27" si="3">+B9+B18+B25</f>
        <v>122579</v>
      </c>
      <c r="C27" s="520">
        <f t="shared" si="3"/>
        <v>122579</v>
      </c>
      <c r="D27" s="520">
        <f t="shared" si="3"/>
        <v>122579</v>
      </c>
      <c r="E27" s="520">
        <f t="shared" si="3"/>
        <v>122579</v>
      </c>
      <c r="F27" s="520">
        <f t="shared" si="3"/>
        <v>122579</v>
      </c>
      <c r="G27" s="520">
        <f t="shared" si="3"/>
        <v>122579</v>
      </c>
      <c r="H27" s="520">
        <f t="shared" si="3"/>
        <v>122579</v>
      </c>
      <c r="I27" s="520">
        <f t="shared" si="3"/>
        <v>122579</v>
      </c>
      <c r="J27" s="520">
        <f t="shared" si="3"/>
        <v>122579</v>
      </c>
      <c r="K27" s="520">
        <f t="shared" si="3"/>
        <v>122579</v>
      </c>
      <c r="L27" s="520">
        <f t="shared" si="3"/>
        <v>122579</v>
      </c>
      <c r="M27" s="520">
        <f t="shared" si="3"/>
        <v>122579</v>
      </c>
      <c r="N27" s="520">
        <f t="shared" si="3"/>
        <v>122579</v>
      </c>
    </row>
    <row r="28" spans="1:14" ht="15.5">
      <c r="A28" s="562"/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</row>
    <row r="29" spans="1:14" ht="15.5">
      <c r="A29" s="562"/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</row>
    <row r="30" spans="1:14" ht="15.5">
      <c r="A30" s="562"/>
      <c r="B30" s="491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</row>
    <row r="31" spans="1:14" ht="15.5">
      <c r="A31" s="562"/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</row>
    <row r="32" spans="1:14" ht="15.5">
      <c r="A32" s="562"/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</row>
    <row r="33" spans="1:14" ht="15.5">
      <c r="A33" s="562"/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</row>
    <row r="34" spans="1:14" ht="15.5">
      <c r="A34" s="562"/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</row>
    <row r="35" spans="1:14" ht="15.5">
      <c r="A35" s="562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</row>
    <row r="36" spans="1:14" ht="15.5">
      <c r="A36" s="562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</row>
    <row r="37" spans="1:14" ht="15.5">
      <c r="A37" s="562"/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</row>
    <row r="38" spans="1:14" ht="15.5">
      <c r="A38" s="562"/>
      <c r="B38" s="491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</row>
    <row r="39" spans="1:14" ht="15.5">
      <c r="A39" s="562"/>
      <c r="B39" s="491"/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</row>
    <row r="40" spans="1:14" ht="15.5">
      <c r="A40" s="562"/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</row>
    <row r="41" spans="1:14" ht="15.5">
      <c r="A41" s="562"/>
      <c r="B41" s="491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</row>
    <row r="42" spans="1:14" ht="15.5">
      <c r="A42" s="562"/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</row>
    <row r="43" spans="1:14" ht="15.5">
      <c r="A43" s="562"/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</row>
    <row r="44" spans="1:14" ht="15.5">
      <c r="A44" s="562"/>
      <c r="B44" s="491"/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</row>
    <row r="45" spans="1:14" ht="15.5">
      <c r="A45" s="562"/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89"/>
  <sheetViews>
    <sheetView zoomScale="80" zoomScaleNormal="80" zoomScaleSheetLayoutView="80" workbookViewId="0">
      <pane ySplit="6" topLeftCell="A22" activePane="bottomLeft" state="frozen"/>
      <selection activeCell="D33" sqref="D33"/>
      <selection pane="bottomLeft" activeCell="H9" sqref="H9"/>
    </sheetView>
  </sheetViews>
  <sheetFormatPr defaultColWidth="11.453125" defaultRowHeight="16.5"/>
  <cols>
    <col min="1" max="1" width="9.81640625" style="397" customWidth="1"/>
    <col min="2" max="2" width="53.1796875" style="397" bestFit="1" customWidth="1"/>
    <col min="3" max="3" width="16.81640625" style="397" bestFit="1" customWidth="1"/>
    <col min="4" max="4" width="17.7265625" style="397" bestFit="1" customWidth="1"/>
    <col min="5" max="5" width="15.54296875" style="397" hidden="1" customWidth="1"/>
    <col min="6" max="7" width="17" style="398" hidden="1" customWidth="1"/>
    <col min="8" max="8" width="8.81640625" style="398" customWidth="1"/>
    <col min="9" max="9" width="16.81640625" style="397" bestFit="1" customWidth="1"/>
    <col min="10" max="11" width="15.54296875" style="397" bestFit="1" customWidth="1"/>
    <col min="12" max="12" width="16.81640625" style="397" bestFit="1" customWidth="1"/>
    <col min="13" max="13" width="15.81640625" style="397" customWidth="1"/>
    <col min="14" max="16384" width="11.453125" style="397"/>
  </cols>
  <sheetData>
    <row r="1" spans="1:14" s="342" customFormat="1" ht="15.5">
      <c r="A1" s="341" t="s">
        <v>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4" s="344" customFormat="1" ht="15.5">
      <c r="A2" s="343" t="s">
        <v>281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4" s="344" customFormat="1" ht="15.5">
      <c r="A3" s="222" t="s">
        <v>253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4" s="344" customFormat="1" ht="15.5">
      <c r="A4" s="22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14" s="345" customFormat="1" ht="15.5">
      <c r="F5" s="346"/>
      <c r="G5" s="346"/>
      <c r="H5" s="346"/>
    </row>
    <row r="6" spans="1:14" s="348" customFormat="1" ht="32.25" customHeight="1">
      <c r="A6" s="347"/>
      <c r="B6" s="347" t="s">
        <v>40</v>
      </c>
      <c r="C6" s="347" t="s">
        <v>31</v>
      </c>
      <c r="D6" s="347" t="s">
        <v>167</v>
      </c>
      <c r="E6" s="347" t="s">
        <v>169</v>
      </c>
      <c r="F6" s="347" t="s">
        <v>273</v>
      </c>
      <c r="G6" s="347" t="s">
        <v>166</v>
      </c>
      <c r="H6" s="347" t="s">
        <v>32</v>
      </c>
      <c r="I6" s="347" t="s">
        <v>49</v>
      </c>
      <c r="J6" s="347" t="s">
        <v>50</v>
      </c>
      <c r="K6" s="347" t="s">
        <v>33</v>
      </c>
      <c r="L6" s="347" t="s">
        <v>34</v>
      </c>
    </row>
    <row r="7" spans="1:14" s="351" customFormat="1" ht="18" customHeight="1">
      <c r="A7" s="448" t="s">
        <v>41</v>
      </c>
      <c r="B7" s="449"/>
      <c r="C7" s="349"/>
      <c r="D7" s="349"/>
      <c r="E7" s="350"/>
      <c r="F7" s="350"/>
      <c r="G7" s="350"/>
      <c r="H7" s="350"/>
      <c r="I7" s="349"/>
      <c r="J7" s="349"/>
      <c r="K7" s="349"/>
      <c r="L7" s="349"/>
    </row>
    <row r="8" spans="1:14" s="351" customFormat="1" ht="18" customHeight="1">
      <c r="A8" s="352" t="s">
        <v>256</v>
      </c>
      <c r="B8" s="353" t="s">
        <v>173</v>
      </c>
      <c r="C8" s="354">
        <v>10594848</v>
      </c>
      <c r="D8" s="354">
        <v>626092</v>
      </c>
      <c r="E8" s="354"/>
      <c r="F8" s="355"/>
      <c r="G8" s="354">
        <v>626092</v>
      </c>
      <c r="H8" s="355" t="s">
        <v>216</v>
      </c>
      <c r="I8" s="354">
        <v>11220940</v>
      </c>
      <c r="J8" s="354">
        <v>58766.210000000006</v>
      </c>
      <c r="K8" s="354">
        <v>11220940</v>
      </c>
      <c r="L8" s="354">
        <v>0</v>
      </c>
      <c r="M8" s="356"/>
      <c r="N8" s="356"/>
    </row>
    <row r="9" spans="1:14" s="351" customFormat="1" ht="18" customHeight="1">
      <c r="A9" s="352" t="s">
        <v>257</v>
      </c>
      <c r="B9" s="353" t="s">
        <v>174</v>
      </c>
      <c r="C9" s="354">
        <v>7793465</v>
      </c>
      <c r="D9" s="354">
        <v>-1123878</v>
      </c>
      <c r="E9" s="354"/>
      <c r="F9" s="355"/>
      <c r="G9" s="354">
        <v>-1123878</v>
      </c>
      <c r="H9" s="355" t="s">
        <v>216</v>
      </c>
      <c r="I9" s="354">
        <v>6669587</v>
      </c>
      <c r="J9" s="354">
        <v>0</v>
      </c>
      <c r="K9" s="354">
        <v>6669587</v>
      </c>
      <c r="L9" s="354">
        <v>0</v>
      </c>
      <c r="M9" s="356"/>
    </row>
    <row r="10" spans="1:14" s="351" customFormat="1" ht="18" customHeight="1">
      <c r="A10" s="352" t="s">
        <v>258</v>
      </c>
      <c r="B10" s="353" t="s">
        <v>175</v>
      </c>
      <c r="C10" s="354">
        <v>2374352</v>
      </c>
      <c r="D10" s="354">
        <v>-50603</v>
      </c>
      <c r="E10" s="354"/>
      <c r="F10" s="355"/>
      <c r="G10" s="354">
        <v>-50603</v>
      </c>
      <c r="H10" s="355" t="s">
        <v>216</v>
      </c>
      <c r="I10" s="354">
        <v>2323749</v>
      </c>
      <c r="J10" s="354">
        <v>0</v>
      </c>
      <c r="K10" s="354">
        <v>2323749</v>
      </c>
      <c r="L10" s="354">
        <v>0</v>
      </c>
      <c r="M10" s="356"/>
    </row>
    <row r="11" spans="1:14" s="351" customFormat="1" ht="18" customHeight="1">
      <c r="A11" s="352" t="s">
        <v>259</v>
      </c>
      <c r="B11" s="353" t="s">
        <v>176</v>
      </c>
      <c r="C11" s="354">
        <v>886093</v>
      </c>
      <c r="D11" s="354">
        <v>0</v>
      </c>
      <c r="E11" s="354"/>
      <c r="F11" s="357"/>
      <c r="G11" s="354">
        <v>0</v>
      </c>
      <c r="H11" s="357"/>
      <c r="I11" s="354">
        <v>886093</v>
      </c>
      <c r="J11" s="354">
        <v>0</v>
      </c>
      <c r="K11" s="354">
        <v>886093</v>
      </c>
      <c r="L11" s="354">
        <v>0</v>
      </c>
      <c r="M11" s="356"/>
    </row>
    <row r="12" spans="1:14" s="351" customFormat="1" ht="18" customHeight="1">
      <c r="A12" s="352" t="s">
        <v>260</v>
      </c>
      <c r="B12" s="353" t="s">
        <v>177</v>
      </c>
      <c r="C12" s="354">
        <v>10549157</v>
      </c>
      <c r="D12" s="354">
        <v>526060</v>
      </c>
      <c r="E12" s="354"/>
      <c r="F12" s="355"/>
      <c r="G12" s="354">
        <v>526060</v>
      </c>
      <c r="H12" s="355" t="s">
        <v>216</v>
      </c>
      <c r="I12" s="354">
        <v>11075217</v>
      </c>
      <c r="J12" s="354">
        <v>0</v>
      </c>
      <c r="K12" s="354">
        <v>11075217</v>
      </c>
      <c r="L12" s="354">
        <v>0</v>
      </c>
      <c r="M12" s="356"/>
    </row>
    <row r="13" spans="1:14" s="351" customFormat="1" ht="18" customHeight="1">
      <c r="A13" s="352" t="s">
        <v>261</v>
      </c>
      <c r="B13" s="353" t="s">
        <v>233</v>
      </c>
      <c r="C13" s="354">
        <v>504897</v>
      </c>
      <c r="D13" s="354">
        <v>-5899</v>
      </c>
      <c r="E13" s="354"/>
      <c r="F13" s="355"/>
      <c r="G13" s="354">
        <v>-5899</v>
      </c>
      <c r="H13" s="355" t="s">
        <v>216</v>
      </c>
      <c r="I13" s="354">
        <v>498998</v>
      </c>
      <c r="J13" s="354">
        <v>0</v>
      </c>
      <c r="K13" s="354">
        <v>498998</v>
      </c>
      <c r="L13" s="354">
        <v>0</v>
      </c>
      <c r="M13" s="356"/>
    </row>
    <row r="14" spans="1:14" s="351" customFormat="1" ht="28">
      <c r="A14" s="352" t="s">
        <v>262</v>
      </c>
      <c r="B14" s="353" t="s">
        <v>289</v>
      </c>
      <c r="C14" s="354">
        <v>736760</v>
      </c>
      <c r="D14" s="354">
        <v>0</v>
      </c>
      <c r="E14" s="354"/>
      <c r="F14" s="355"/>
      <c r="G14" s="354">
        <v>0</v>
      </c>
      <c r="H14" s="355"/>
      <c r="I14" s="354">
        <v>736760</v>
      </c>
      <c r="J14" s="354">
        <v>0</v>
      </c>
      <c r="K14" s="354">
        <v>736760</v>
      </c>
      <c r="L14" s="354">
        <v>0</v>
      </c>
      <c r="M14" s="356"/>
    </row>
    <row r="15" spans="1:14" s="351" customFormat="1" ht="18" customHeight="1">
      <c r="A15" s="352" t="s">
        <v>263</v>
      </c>
      <c r="B15" s="353" t="s">
        <v>235</v>
      </c>
      <c r="C15" s="354">
        <v>354585</v>
      </c>
      <c r="D15" s="354">
        <v>28766</v>
      </c>
      <c r="E15" s="354"/>
      <c r="F15" s="355"/>
      <c r="G15" s="354">
        <v>28766</v>
      </c>
      <c r="H15" s="355" t="s">
        <v>216</v>
      </c>
      <c r="I15" s="354">
        <v>383351</v>
      </c>
      <c r="J15" s="354">
        <v>0</v>
      </c>
      <c r="K15" s="354">
        <v>383351</v>
      </c>
      <c r="L15" s="354">
        <v>0</v>
      </c>
      <c r="M15" s="356"/>
    </row>
    <row r="16" spans="1:14" s="351" customFormat="1" ht="18" customHeight="1">
      <c r="A16" s="352" t="s">
        <v>264</v>
      </c>
      <c r="B16" s="353" t="s">
        <v>234</v>
      </c>
      <c r="C16" s="354">
        <v>0</v>
      </c>
      <c r="D16" s="354">
        <v>0</v>
      </c>
      <c r="E16" s="354"/>
      <c r="F16" s="357"/>
      <c r="G16" s="354">
        <v>0</v>
      </c>
      <c r="H16" s="357"/>
      <c r="I16" s="354">
        <v>0</v>
      </c>
      <c r="J16" s="354">
        <v>0</v>
      </c>
      <c r="K16" s="354">
        <v>0</v>
      </c>
      <c r="L16" s="354">
        <v>0</v>
      </c>
      <c r="M16" s="356"/>
    </row>
    <row r="17" spans="1:13" s="351" customFormat="1" ht="18" customHeight="1">
      <c r="A17" s="352" t="s">
        <v>265</v>
      </c>
      <c r="B17" s="353" t="s">
        <v>236</v>
      </c>
      <c r="C17" s="354">
        <v>0</v>
      </c>
      <c r="D17" s="354">
        <v>0</v>
      </c>
      <c r="E17" s="354"/>
      <c r="F17" s="357"/>
      <c r="G17" s="354">
        <v>0</v>
      </c>
      <c r="H17" s="357"/>
      <c r="I17" s="354">
        <v>0</v>
      </c>
      <c r="J17" s="354">
        <v>0</v>
      </c>
      <c r="K17" s="354">
        <v>0</v>
      </c>
      <c r="L17" s="354">
        <v>0</v>
      </c>
      <c r="M17" s="356"/>
    </row>
    <row r="18" spans="1:13" s="358" customFormat="1" ht="18" customHeight="1">
      <c r="A18" s="352" t="s">
        <v>266</v>
      </c>
      <c r="B18" s="353" t="s">
        <v>237</v>
      </c>
      <c r="C18" s="354">
        <v>450000</v>
      </c>
      <c r="D18" s="354">
        <v>85</v>
      </c>
      <c r="E18" s="354"/>
      <c r="F18" s="357"/>
      <c r="G18" s="354">
        <v>85</v>
      </c>
      <c r="H18" s="357" t="s">
        <v>216</v>
      </c>
      <c r="I18" s="354">
        <v>450085</v>
      </c>
      <c r="J18" s="354">
        <v>0</v>
      </c>
      <c r="K18" s="354">
        <v>450085</v>
      </c>
      <c r="L18" s="354">
        <v>0</v>
      </c>
      <c r="M18" s="356"/>
    </row>
    <row r="19" spans="1:13" s="358" customFormat="1" ht="18" customHeight="1">
      <c r="A19" s="352" t="s">
        <v>267</v>
      </c>
      <c r="B19" s="353" t="s">
        <v>130</v>
      </c>
      <c r="C19" s="354">
        <v>6188796</v>
      </c>
      <c r="D19" s="354">
        <v>504058</v>
      </c>
      <c r="E19" s="354"/>
      <c r="F19" s="357"/>
      <c r="G19" s="354">
        <v>504058</v>
      </c>
      <c r="H19" s="357" t="s">
        <v>216</v>
      </c>
      <c r="I19" s="354">
        <v>6692854</v>
      </c>
      <c r="J19" s="354">
        <v>0</v>
      </c>
      <c r="K19" s="354">
        <v>6692854</v>
      </c>
      <c r="L19" s="354">
        <v>0</v>
      </c>
      <c r="M19" s="356"/>
    </row>
    <row r="20" spans="1:13" s="358" customFormat="1" ht="6" customHeight="1">
      <c r="A20" s="359"/>
      <c r="B20" s="353"/>
      <c r="C20" s="354"/>
      <c r="D20" s="354"/>
      <c r="E20" s="354"/>
      <c r="F20" s="357"/>
      <c r="G20" s="354"/>
      <c r="H20" s="357"/>
      <c r="I20" s="354"/>
      <c r="J20" s="354"/>
      <c r="K20" s="354"/>
      <c r="L20" s="354"/>
      <c r="M20" s="356"/>
    </row>
    <row r="21" spans="1:13" s="363" customFormat="1" ht="18" customHeight="1">
      <c r="A21" s="360" t="s">
        <v>279</v>
      </c>
      <c r="B21" s="361"/>
      <c r="C21" s="362">
        <v>40432953</v>
      </c>
      <c r="D21" s="362">
        <v>504681</v>
      </c>
      <c r="E21" s="362"/>
      <c r="F21" s="362"/>
      <c r="G21" s="362">
        <v>504681</v>
      </c>
      <c r="H21" s="362"/>
      <c r="I21" s="362">
        <v>40937634</v>
      </c>
      <c r="J21" s="362">
        <v>58766.210000000006</v>
      </c>
      <c r="K21" s="362">
        <v>40937634</v>
      </c>
      <c r="L21" s="362">
        <v>0</v>
      </c>
      <c r="M21" s="356"/>
    </row>
    <row r="22" spans="1:13" s="369" customFormat="1" ht="18" customHeight="1">
      <c r="A22" s="364"/>
      <c r="B22" s="365"/>
      <c r="C22" s="364"/>
      <c r="D22" s="364"/>
      <c r="E22" s="366"/>
      <c r="F22" s="367"/>
      <c r="G22" s="368"/>
      <c r="H22" s="367"/>
      <c r="I22" s="364"/>
      <c r="J22" s="364"/>
      <c r="K22" s="364"/>
      <c r="L22" s="364"/>
      <c r="M22" s="356"/>
    </row>
    <row r="23" spans="1:13" s="358" customFormat="1" ht="18" customHeight="1" thickBot="1">
      <c r="A23" s="370" t="s">
        <v>280</v>
      </c>
      <c r="B23" s="371"/>
      <c r="C23" s="372">
        <v>40432953</v>
      </c>
      <c r="D23" s="372">
        <v>504681</v>
      </c>
      <c r="E23" s="372"/>
      <c r="F23" s="372"/>
      <c r="G23" s="372">
        <v>504681</v>
      </c>
      <c r="H23" s="372"/>
      <c r="I23" s="372">
        <v>40937634</v>
      </c>
      <c r="J23" s="372">
        <v>58766.210000000006</v>
      </c>
      <c r="K23" s="372">
        <v>40937634</v>
      </c>
      <c r="L23" s="372">
        <v>0</v>
      </c>
      <c r="M23" s="356"/>
    </row>
    <row r="24" spans="1:13" s="358" customFormat="1" ht="18" customHeight="1" thickTop="1">
      <c r="A24" s="364"/>
      <c r="B24" s="365"/>
      <c r="C24" s="364"/>
      <c r="D24" s="364"/>
      <c r="E24" s="366"/>
      <c r="F24" s="367"/>
      <c r="G24" s="368"/>
      <c r="H24" s="367"/>
      <c r="I24" s="364"/>
      <c r="J24" s="364"/>
      <c r="K24" s="364"/>
      <c r="L24" s="364"/>
      <c r="M24" s="356"/>
    </row>
    <row r="25" spans="1:13" s="351" customFormat="1" ht="18" customHeight="1">
      <c r="A25" s="364"/>
      <c r="B25" s="365"/>
      <c r="C25" s="364"/>
      <c r="D25" s="364"/>
      <c r="E25" s="366"/>
      <c r="F25" s="367"/>
      <c r="G25" s="368"/>
      <c r="H25" s="367"/>
      <c r="I25" s="364"/>
      <c r="J25" s="364"/>
      <c r="K25" s="364"/>
      <c r="L25" s="364"/>
      <c r="M25" s="356"/>
    </row>
    <row r="26" spans="1:13" s="378" customFormat="1" ht="18" customHeight="1">
      <c r="A26" s="373" t="s">
        <v>42</v>
      </c>
      <c r="B26" s="374"/>
      <c r="C26" s="375"/>
      <c r="D26" s="375"/>
      <c r="E26" s="375"/>
      <c r="F26" s="376"/>
      <c r="G26" s="377"/>
      <c r="H26" s="376"/>
      <c r="I26" s="375"/>
      <c r="J26" s="375"/>
      <c r="K26" s="375"/>
      <c r="L26" s="375"/>
      <c r="M26" s="356"/>
    </row>
    <row r="27" spans="1:13" s="381" customFormat="1" ht="18" customHeight="1">
      <c r="A27" s="379" t="s">
        <v>4</v>
      </c>
      <c r="B27" s="380"/>
      <c r="C27" s="354">
        <v>24933685</v>
      </c>
      <c r="D27" s="354">
        <v>0</v>
      </c>
      <c r="E27" s="354"/>
      <c r="F27" s="355"/>
      <c r="G27" s="354">
        <v>0</v>
      </c>
      <c r="H27" s="355"/>
      <c r="I27" s="354">
        <v>24933685</v>
      </c>
      <c r="J27" s="354">
        <v>53212.780000000006</v>
      </c>
      <c r="K27" s="354">
        <v>24933685</v>
      </c>
      <c r="L27" s="354">
        <v>0</v>
      </c>
      <c r="M27" s="356"/>
    </row>
    <row r="28" spans="1:13" s="351" customFormat="1" ht="18" customHeight="1">
      <c r="A28" s="382"/>
      <c r="B28" s="380" t="s">
        <v>38</v>
      </c>
      <c r="C28" s="383">
        <v>24933685</v>
      </c>
      <c r="D28" s="383">
        <v>0</v>
      </c>
      <c r="E28" s="383"/>
      <c r="F28" s="384"/>
      <c r="G28" s="383">
        <v>0</v>
      </c>
      <c r="H28" s="384"/>
      <c r="I28" s="383">
        <v>24933685</v>
      </c>
      <c r="J28" s="383">
        <v>53212.780000000006</v>
      </c>
      <c r="K28" s="383">
        <v>24933685</v>
      </c>
      <c r="L28" s="383">
        <v>0</v>
      </c>
      <c r="M28" s="356"/>
    </row>
    <row r="29" spans="1:13" s="351" customFormat="1" ht="18" customHeight="1">
      <c r="A29" s="385" t="s">
        <v>6</v>
      </c>
      <c r="B29" s="380"/>
      <c r="C29" s="354">
        <v>15499268</v>
      </c>
      <c r="D29" s="354">
        <v>504681</v>
      </c>
      <c r="E29" s="354"/>
      <c r="F29" s="355"/>
      <c r="G29" s="354">
        <v>504681</v>
      </c>
      <c r="H29" s="355" t="s">
        <v>216</v>
      </c>
      <c r="I29" s="354">
        <v>16003949</v>
      </c>
      <c r="J29" s="354">
        <v>5553.4299999999994</v>
      </c>
      <c r="K29" s="354">
        <v>16003949</v>
      </c>
      <c r="L29" s="386">
        <v>0</v>
      </c>
      <c r="M29" s="356"/>
    </row>
    <row r="30" spans="1:13" s="351" customFormat="1" ht="18" customHeight="1" thickBot="1">
      <c r="A30" s="370" t="s">
        <v>36</v>
      </c>
      <c r="B30" s="370"/>
      <c r="C30" s="372">
        <v>40432953</v>
      </c>
      <c r="D30" s="372">
        <v>504681</v>
      </c>
      <c r="E30" s="372"/>
      <c r="F30" s="372"/>
      <c r="G30" s="372">
        <v>504681</v>
      </c>
      <c r="H30" s="372"/>
      <c r="I30" s="372">
        <v>40937634</v>
      </c>
      <c r="J30" s="372">
        <v>58766.210000000006</v>
      </c>
      <c r="K30" s="372">
        <v>40937634</v>
      </c>
      <c r="L30" s="372">
        <v>0</v>
      </c>
      <c r="M30" s="356"/>
    </row>
    <row r="31" spans="1:13" s="351" customFormat="1" ht="16.5" customHeight="1" thickTop="1">
      <c r="A31" s="374"/>
      <c r="B31" s="380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56"/>
    </row>
    <row r="32" spans="1:13" s="351" customFormat="1" ht="16.5" customHeight="1">
      <c r="A32" s="363" t="s">
        <v>39</v>
      </c>
      <c r="B32" s="380"/>
      <c r="C32" s="387"/>
      <c r="D32" s="387"/>
      <c r="E32" s="387"/>
      <c r="F32" s="387"/>
      <c r="G32" s="387"/>
      <c r="H32" s="387"/>
      <c r="I32" s="387"/>
      <c r="J32" s="387"/>
      <c r="K32" s="387"/>
      <c r="L32" s="387"/>
    </row>
    <row r="33" spans="1:12" s="351" customFormat="1" ht="16.5" customHeight="1">
      <c r="A33" s="388"/>
      <c r="B33" s="389"/>
      <c r="C33" s="390"/>
      <c r="D33" s="389"/>
      <c r="E33" s="389"/>
      <c r="F33" s="389"/>
      <c r="G33" s="389"/>
      <c r="H33" s="389"/>
      <c r="I33" s="389"/>
      <c r="J33" s="389"/>
      <c r="K33" s="389"/>
      <c r="L33" s="389"/>
    </row>
    <row r="34" spans="1:12" s="351" customFormat="1" ht="16.5" customHeight="1">
      <c r="A34" s="388" t="s">
        <v>216</v>
      </c>
      <c r="B34" s="391" t="s">
        <v>342</v>
      </c>
      <c r="C34" s="392"/>
      <c r="D34" s="392"/>
      <c r="E34" s="392"/>
      <c r="F34" s="392"/>
      <c r="G34" s="392"/>
      <c r="H34" s="392"/>
      <c r="I34" s="392"/>
      <c r="J34" s="392"/>
      <c r="K34" s="392"/>
      <c r="L34" s="392"/>
    </row>
    <row r="35" spans="1:12" s="351" customFormat="1" ht="16.5" customHeight="1">
      <c r="A35" s="388"/>
      <c r="B35" s="391"/>
      <c r="C35" s="392"/>
      <c r="D35" s="392"/>
      <c r="E35" s="392"/>
      <c r="F35" s="392"/>
      <c r="G35" s="392"/>
      <c r="H35" s="392"/>
      <c r="I35" s="392"/>
      <c r="J35" s="392"/>
      <c r="K35" s="392"/>
      <c r="L35" s="392"/>
    </row>
    <row r="36" spans="1:12" s="351" customFormat="1" ht="16.5" customHeight="1">
      <c r="A36" s="388"/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</row>
    <row r="37" spans="1:12" s="351" customFormat="1" ht="14">
      <c r="A37" s="381"/>
      <c r="B37" s="381"/>
      <c r="F37" s="393"/>
      <c r="G37" s="393"/>
      <c r="H37" s="393"/>
    </row>
    <row r="38" spans="1:12" s="351" customFormat="1" ht="14">
      <c r="A38" s="381"/>
      <c r="B38" s="381"/>
      <c r="F38" s="393"/>
      <c r="G38" s="393"/>
      <c r="H38" s="393"/>
    </row>
    <row r="39" spans="1:12" s="351" customFormat="1" ht="14">
      <c r="A39" s="394"/>
      <c r="B39" s="381"/>
      <c r="F39" s="393"/>
      <c r="G39" s="393"/>
      <c r="H39" s="393"/>
      <c r="I39" s="395"/>
    </row>
    <row r="40" spans="1:12" s="351" customFormat="1" ht="14">
      <c r="A40" s="394"/>
      <c r="B40" s="381"/>
      <c r="F40" s="393"/>
      <c r="G40" s="393"/>
      <c r="H40" s="393"/>
      <c r="I40" s="395"/>
    </row>
    <row r="41" spans="1:12" s="351" customFormat="1" ht="14">
      <c r="A41" s="394"/>
      <c r="B41" s="381"/>
      <c r="F41" s="393"/>
      <c r="G41" s="393"/>
      <c r="H41" s="393"/>
    </row>
    <row r="42" spans="1:12" s="351" customFormat="1" ht="14">
      <c r="A42" s="394"/>
      <c r="B42" s="381"/>
      <c r="F42" s="393"/>
      <c r="G42" s="393"/>
      <c r="H42" s="393"/>
    </row>
    <row r="43" spans="1:12" s="351" customFormat="1" ht="14">
      <c r="A43" s="394"/>
      <c r="B43" s="381"/>
      <c r="F43" s="393"/>
      <c r="G43" s="393"/>
      <c r="H43" s="393"/>
    </row>
    <row r="44" spans="1:12" s="351" customFormat="1" ht="14">
      <c r="A44" s="394"/>
      <c r="B44" s="381"/>
      <c r="F44" s="393"/>
      <c r="G44" s="393"/>
      <c r="H44" s="393"/>
    </row>
    <row r="45" spans="1:12" s="351" customFormat="1" ht="14">
      <c r="A45" s="394"/>
      <c r="B45" s="381"/>
      <c r="F45" s="393"/>
      <c r="G45" s="393"/>
      <c r="H45" s="393"/>
    </row>
    <row r="46" spans="1:12" s="351" customFormat="1" ht="14">
      <c r="A46" s="394"/>
      <c r="B46" s="381"/>
      <c r="F46" s="393"/>
      <c r="G46" s="393"/>
      <c r="H46" s="393"/>
    </row>
    <row r="47" spans="1:12" s="351" customFormat="1" ht="14">
      <c r="A47" s="394"/>
      <c r="B47" s="381"/>
      <c r="F47" s="393"/>
      <c r="G47" s="393"/>
      <c r="H47" s="393"/>
    </row>
    <row r="48" spans="1:12" s="351" customFormat="1" ht="14">
      <c r="A48" s="394"/>
      <c r="B48" s="381"/>
      <c r="F48" s="393"/>
      <c r="G48" s="393"/>
      <c r="H48" s="393"/>
    </row>
    <row r="49" spans="1:8" s="351" customFormat="1" ht="14">
      <c r="A49" s="394"/>
      <c r="B49" s="381"/>
      <c r="F49" s="393"/>
      <c r="G49" s="393"/>
      <c r="H49" s="393"/>
    </row>
    <row r="50" spans="1:8" s="351" customFormat="1" ht="14">
      <c r="A50" s="394"/>
      <c r="B50" s="381"/>
      <c r="F50" s="393"/>
      <c r="G50" s="393"/>
      <c r="H50" s="393"/>
    </row>
    <row r="51" spans="1:8" s="351" customFormat="1" ht="14">
      <c r="A51" s="396"/>
      <c r="F51" s="393"/>
      <c r="G51" s="393"/>
      <c r="H51" s="393"/>
    </row>
    <row r="52" spans="1:8" s="351" customFormat="1" ht="14">
      <c r="A52" s="396"/>
      <c r="F52" s="393"/>
      <c r="G52" s="393"/>
      <c r="H52" s="393"/>
    </row>
    <row r="53" spans="1:8" s="351" customFormat="1" ht="14">
      <c r="A53" s="396"/>
      <c r="F53" s="393"/>
      <c r="G53" s="393"/>
      <c r="H53" s="393"/>
    </row>
    <row r="54" spans="1:8" s="351" customFormat="1" ht="14">
      <c r="A54" s="396"/>
      <c r="F54" s="393"/>
      <c r="G54" s="393"/>
      <c r="H54" s="393"/>
    </row>
    <row r="55" spans="1:8" s="351" customFormat="1" ht="14">
      <c r="A55" s="396"/>
      <c r="F55" s="393"/>
      <c r="G55" s="393"/>
      <c r="H55" s="393"/>
    </row>
    <row r="56" spans="1:8" s="351" customFormat="1" ht="14">
      <c r="A56" s="396"/>
      <c r="F56" s="393"/>
      <c r="G56" s="393"/>
      <c r="H56" s="393"/>
    </row>
    <row r="57" spans="1:8" s="351" customFormat="1" ht="14">
      <c r="A57" s="396"/>
      <c r="F57" s="393"/>
      <c r="G57" s="393"/>
      <c r="H57" s="393"/>
    </row>
    <row r="58" spans="1:8" s="351" customFormat="1" ht="14">
      <c r="A58" s="396"/>
      <c r="F58" s="393"/>
      <c r="G58" s="393"/>
      <c r="H58" s="393"/>
    </row>
    <row r="59" spans="1:8" s="351" customFormat="1" ht="14">
      <c r="F59" s="393"/>
      <c r="G59" s="393"/>
      <c r="H59" s="393"/>
    </row>
    <row r="60" spans="1:8" s="351" customFormat="1" ht="14">
      <c r="F60" s="393"/>
      <c r="G60" s="393"/>
      <c r="H60" s="393"/>
    </row>
    <row r="61" spans="1:8" s="351" customFormat="1" ht="14">
      <c r="F61" s="393"/>
      <c r="G61" s="393"/>
      <c r="H61" s="393"/>
    </row>
    <row r="62" spans="1:8" s="351" customFormat="1" ht="14">
      <c r="F62" s="393"/>
      <c r="G62" s="393"/>
      <c r="H62" s="393"/>
    </row>
    <row r="63" spans="1:8" s="351" customFormat="1" ht="14">
      <c r="F63" s="393"/>
      <c r="G63" s="393"/>
      <c r="H63" s="393"/>
    </row>
    <row r="64" spans="1:8" s="351" customFormat="1" ht="14">
      <c r="F64" s="393"/>
      <c r="G64" s="393"/>
      <c r="H64" s="393"/>
    </row>
    <row r="65" spans="6:8" s="351" customFormat="1" ht="14">
      <c r="F65" s="393"/>
      <c r="G65" s="393"/>
      <c r="H65" s="393"/>
    </row>
    <row r="66" spans="6:8" s="351" customFormat="1" ht="14">
      <c r="F66" s="393"/>
      <c r="G66" s="393"/>
      <c r="H66" s="393"/>
    </row>
    <row r="67" spans="6:8" s="351" customFormat="1" ht="14">
      <c r="F67" s="393"/>
      <c r="G67" s="393"/>
      <c r="H67" s="393"/>
    </row>
    <row r="68" spans="6:8" s="351" customFormat="1" ht="14">
      <c r="F68" s="393"/>
      <c r="G68" s="393"/>
      <c r="H68" s="393"/>
    </row>
    <row r="69" spans="6:8" s="351" customFormat="1" ht="14">
      <c r="F69" s="393"/>
      <c r="G69" s="393"/>
      <c r="H69" s="393"/>
    </row>
    <row r="70" spans="6:8" s="351" customFormat="1" ht="14">
      <c r="F70" s="393"/>
      <c r="G70" s="393"/>
      <c r="H70" s="393"/>
    </row>
    <row r="71" spans="6:8" s="351" customFormat="1" ht="14">
      <c r="F71" s="393"/>
      <c r="G71" s="393"/>
      <c r="H71" s="393"/>
    </row>
    <row r="72" spans="6:8" s="351" customFormat="1" ht="14">
      <c r="F72" s="393"/>
      <c r="G72" s="393"/>
      <c r="H72" s="393"/>
    </row>
    <row r="73" spans="6:8" s="351" customFormat="1" ht="14">
      <c r="F73" s="393"/>
      <c r="G73" s="393"/>
      <c r="H73" s="393"/>
    </row>
    <row r="74" spans="6:8" s="351" customFormat="1" ht="14">
      <c r="F74" s="393"/>
      <c r="G74" s="393"/>
      <c r="H74" s="393"/>
    </row>
    <row r="75" spans="6:8" s="351" customFormat="1" ht="14">
      <c r="F75" s="393"/>
      <c r="G75" s="393"/>
      <c r="H75" s="393"/>
    </row>
    <row r="76" spans="6:8" s="351" customFormat="1" ht="14">
      <c r="F76" s="393"/>
      <c r="G76" s="393"/>
      <c r="H76" s="393"/>
    </row>
    <row r="77" spans="6:8" s="351" customFormat="1" ht="14">
      <c r="F77" s="393"/>
      <c r="G77" s="393"/>
      <c r="H77" s="393"/>
    </row>
    <row r="78" spans="6:8" s="351" customFormat="1" ht="14">
      <c r="F78" s="393"/>
      <c r="G78" s="393"/>
      <c r="H78" s="393"/>
    </row>
    <row r="79" spans="6:8" s="351" customFormat="1" ht="14">
      <c r="F79" s="393"/>
      <c r="G79" s="393"/>
      <c r="H79" s="393"/>
    </row>
    <row r="80" spans="6:8" s="351" customFormat="1" ht="14">
      <c r="F80" s="393"/>
      <c r="G80" s="393"/>
      <c r="H80" s="393"/>
    </row>
    <row r="81" spans="6:8" s="351" customFormat="1" ht="14">
      <c r="F81" s="393"/>
      <c r="G81" s="393"/>
      <c r="H81" s="393"/>
    </row>
    <row r="82" spans="6:8" s="351" customFormat="1" ht="14">
      <c r="F82" s="393"/>
      <c r="G82" s="393"/>
      <c r="H82" s="393"/>
    </row>
    <row r="83" spans="6:8" s="351" customFormat="1" ht="14">
      <c r="F83" s="393"/>
      <c r="G83" s="393"/>
      <c r="H83" s="393"/>
    </row>
    <row r="84" spans="6:8" s="351" customFormat="1" ht="14">
      <c r="F84" s="393"/>
      <c r="G84" s="393"/>
      <c r="H84" s="393"/>
    </row>
    <row r="85" spans="6:8" s="351" customFormat="1" ht="14">
      <c r="F85" s="393"/>
      <c r="G85" s="393"/>
      <c r="H85" s="393"/>
    </row>
    <row r="86" spans="6:8" s="351" customFormat="1" ht="14">
      <c r="F86" s="393"/>
      <c r="G86" s="393"/>
      <c r="H86" s="393"/>
    </row>
    <row r="87" spans="6:8" s="351" customFormat="1" ht="14">
      <c r="F87" s="393"/>
      <c r="G87" s="393"/>
      <c r="H87" s="393"/>
    </row>
    <row r="88" spans="6:8" s="351" customFormat="1" ht="14">
      <c r="F88" s="393"/>
      <c r="G88" s="393"/>
      <c r="H88" s="393"/>
    </row>
    <row r="89" spans="6:8" s="351" customFormat="1" ht="14">
      <c r="F89" s="393"/>
      <c r="G89" s="393"/>
      <c r="H89" s="393"/>
    </row>
  </sheetData>
  <mergeCells count="1">
    <mergeCell ref="A7:B7"/>
  </mergeCells>
  <phoneticPr fontId="23" type="noConversion"/>
  <printOptions horizontalCentered="1"/>
  <pageMargins left="0.19" right="0.17" top="0.5" bottom="0.61" header="0.5" footer="0.39"/>
  <pageSetup scale="79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796875" defaultRowHeight="15.5"/>
  <cols>
    <col min="1" max="1" width="115.453125" style="4" bestFit="1" customWidth="1"/>
    <col min="2" max="2" width="9.1796875" style="4"/>
    <col min="3" max="3" width="17.26953125" style="4" customWidth="1"/>
    <col min="4" max="4" width="10.54296875" style="1" bestFit="1" customWidth="1"/>
    <col min="5" max="16384" width="9.1796875" style="1"/>
  </cols>
  <sheetData>
    <row r="1" spans="1:16" s="6" customFormat="1">
      <c r="A1" s="451" t="s">
        <v>3</v>
      </c>
      <c r="B1" s="451"/>
      <c r="C1" s="451"/>
      <c r="D1" s="31"/>
      <c r="E1" s="31"/>
      <c r="F1" s="31"/>
      <c r="G1" s="31"/>
      <c r="H1" s="31"/>
      <c r="I1" s="31"/>
      <c r="J1" s="31"/>
      <c r="K1" s="31"/>
      <c r="L1" s="31"/>
      <c r="M1" s="32"/>
      <c r="N1" s="33"/>
      <c r="O1" s="34"/>
      <c r="P1" s="34"/>
    </row>
    <row r="2" spans="1:16" s="5" customFormat="1">
      <c r="A2" s="452" t="s">
        <v>254</v>
      </c>
      <c r="B2" s="452"/>
      <c r="C2" s="452"/>
      <c r="D2" s="35"/>
      <c r="E2" s="35"/>
      <c r="F2" s="35"/>
      <c r="G2" s="35"/>
      <c r="H2" s="35"/>
      <c r="I2" s="35"/>
      <c r="J2" s="35"/>
      <c r="K2" s="35"/>
      <c r="L2" s="35"/>
      <c r="M2" s="36"/>
      <c r="N2" s="37"/>
      <c r="O2" s="38"/>
      <c r="P2" s="38"/>
    </row>
    <row r="3" spans="1:16" s="5" customFormat="1">
      <c r="A3" s="450" t="s">
        <v>253</v>
      </c>
      <c r="B3" s="450"/>
      <c r="C3" s="450"/>
      <c r="D3" s="35"/>
      <c r="E3" s="35"/>
      <c r="F3" s="35"/>
      <c r="G3" s="35"/>
      <c r="H3" s="35"/>
      <c r="I3" s="35"/>
      <c r="J3" s="35"/>
      <c r="K3" s="35"/>
      <c r="L3" s="35"/>
      <c r="M3" s="36"/>
      <c r="N3" s="37"/>
      <c r="O3" s="38"/>
      <c r="P3" s="38"/>
    </row>
    <row r="4" spans="1:16" ht="16" thickBot="1"/>
    <row r="5" spans="1:16" s="9" customFormat="1" ht="28">
      <c r="A5" s="12" t="s">
        <v>187</v>
      </c>
      <c r="B5" s="13" t="s">
        <v>170</v>
      </c>
      <c r="C5" s="14" t="s">
        <v>171</v>
      </c>
    </row>
    <row r="6" spans="1:16" s="9" customFormat="1" ht="14.5">
      <c r="A6" s="40"/>
      <c r="B6" s="41"/>
      <c r="C6" s="15"/>
    </row>
    <row r="7" spans="1:16" s="9" customFormat="1" ht="14.5">
      <c r="A7" s="42"/>
      <c r="B7" s="41"/>
      <c r="C7" s="15"/>
    </row>
    <row r="8" spans="1:16" s="9" customFormat="1" ht="14.5">
      <c r="A8" s="42"/>
      <c r="B8" s="41"/>
      <c r="C8" s="16"/>
    </row>
    <row r="9" spans="1:16" s="9" customFormat="1" ht="14.5">
      <c r="A9" s="42" t="s">
        <v>172</v>
      </c>
      <c r="B9" s="41"/>
      <c r="C9" s="16">
        <f>SUM(C6:C8)</f>
        <v>0</v>
      </c>
    </row>
    <row r="10" spans="1:16" s="9" customFormat="1" ht="14.5">
      <c r="A10" s="40"/>
      <c r="B10" s="43"/>
      <c r="C10" s="17"/>
    </row>
    <row r="11" spans="1:16" s="9" customFormat="1" ht="28">
      <c r="A11" s="44" t="s">
        <v>178</v>
      </c>
      <c r="B11" s="45" t="s">
        <v>170</v>
      </c>
      <c r="C11" s="18" t="s">
        <v>171</v>
      </c>
    </row>
    <row r="12" spans="1:16" s="9" customFormat="1" ht="14.5">
      <c r="A12" s="40"/>
      <c r="B12" s="41"/>
      <c r="C12" s="15"/>
    </row>
    <row r="13" spans="1:16" s="9" customFormat="1" ht="14.5">
      <c r="A13" s="42"/>
      <c r="B13" s="41"/>
      <c r="C13" s="15"/>
    </row>
    <row r="14" spans="1:16" s="9" customFormat="1" ht="14.5">
      <c r="A14" s="42"/>
      <c r="B14" s="41"/>
      <c r="C14" s="16"/>
    </row>
    <row r="15" spans="1:16" s="9" customFormat="1" ht="15" thickBot="1">
      <c r="A15" s="46" t="s">
        <v>172</v>
      </c>
      <c r="B15" s="47"/>
      <c r="C15" s="19">
        <f>SUM(C12:C14)</f>
        <v>0</v>
      </c>
    </row>
    <row r="16" spans="1:16" s="9" customFormat="1" ht="14.5">
      <c r="A16" s="20"/>
      <c r="B16" s="20"/>
    </row>
    <row r="17" spans="1:2" s="9" customFormat="1" ht="14.5">
      <c r="A17" s="20"/>
      <c r="B17" s="20"/>
    </row>
    <row r="18" spans="1:2" s="9" customFormat="1" ht="14.5">
      <c r="A18" s="20"/>
      <c r="B18" s="20"/>
    </row>
    <row r="19" spans="1:2" s="9" customFormat="1" ht="14.5">
      <c r="A19" s="20"/>
      <c r="B19" s="20"/>
    </row>
    <row r="20" spans="1:2" s="9" customFormat="1" ht="14.5">
      <c r="A20" s="20"/>
      <c r="B20" s="20"/>
    </row>
    <row r="21" spans="1:2" s="9" customFormat="1" ht="14.5">
      <c r="A21" s="20"/>
      <c r="B21" s="20"/>
    </row>
    <row r="22" spans="1:2" s="9" customFormat="1" ht="14.5">
      <c r="A22" s="20"/>
      <c r="B22" s="20"/>
    </row>
    <row r="23" spans="1:2" s="9" customFormat="1" ht="14.5">
      <c r="A23" s="20"/>
      <c r="B23" s="20"/>
    </row>
    <row r="24" spans="1:2" s="9" customFormat="1" ht="14.5">
      <c r="A24" s="20"/>
      <c r="B24" s="20"/>
    </row>
    <row r="25" spans="1:2" s="9" customFormat="1" ht="14.5">
      <c r="A25" s="20"/>
      <c r="B25" s="20"/>
    </row>
    <row r="26" spans="1:2" s="9" customFormat="1" ht="14.5">
      <c r="A26" s="20"/>
      <c r="B26" s="20"/>
    </row>
    <row r="27" spans="1:2" s="9" customFormat="1" ht="14.5">
      <c r="A27" s="20"/>
      <c r="B27" s="20"/>
    </row>
    <row r="28" spans="1:2" s="9" customFormat="1" ht="14.5">
      <c r="A28" s="20"/>
      <c r="B28" s="20"/>
    </row>
    <row r="29" spans="1:2" s="9" customFormat="1" ht="14.5">
      <c r="A29" s="20"/>
      <c r="B29" s="20"/>
    </row>
    <row r="30" spans="1:2" s="9" customFormat="1" ht="14.5">
      <c r="A30" s="20"/>
      <c r="B30" s="20"/>
    </row>
    <row r="31" spans="1:2" s="9" customFormat="1" ht="14.5">
      <c r="A31" s="20"/>
      <c r="B31" s="20"/>
    </row>
    <row r="32" spans="1:2" s="9" customFormat="1" ht="14.5">
      <c r="A32" s="20"/>
      <c r="B32" s="20"/>
    </row>
    <row r="33" spans="1:2" s="9" customFormat="1" ht="14.5">
      <c r="A33" s="20"/>
      <c r="B33" s="20"/>
    </row>
    <row r="34" spans="1:2" s="9" customFormat="1" ht="14.5">
      <c r="A34" s="20"/>
      <c r="B34" s="20"/>
    </row>
    <row r="35" spans="1:2" s="9" customFormat="1" ht="14.5">
      <c r="A35" s="20"/>
      <c r="B35" s="20"/>
    </row>
    <row r="36" spans="1:2" s="9" customFormat="1" ht="14.5">
      <c r="A36" s="20"/>
      <c r="B36" s="20"/>
    </row>
    <row r="37" spans="1:2" s="9" customFormat="1" ht="14.5">
      <c r="A37" s="20"/>
      <c r="B37" s="20"/>
    </row>
    <row r="38" spans="1:2" s="9" customFormat="1" ht="14.5">
      <c r="A38" s="20"/>
      <c r="B38" s="20"/>
    </row>
    <row r="39" spans="1:2" s="9" customFormat="1" ht="14.5">
      <c r="A39" s="20"/>
      <c r="B39" s="20"/>
    </row>
    <row r="40" spans="1:2" s="9" customFormat="1" ht="14.5">
      <c r="A40" s="20"/>
      <c r="B40" s="20"/>
    </row>
    <row r="41" spans="1:2" s="9" customFormat="1" ht="14.5">
      <c r="A41" s="20"/>
      <c r="B41" s="20"/>
    </row>
    <row r="42" spans="1:2" s="9" customFormat="1" ht="14.5">
      <c r="A42" s="20"/>
      <c r="B42" s="20"/>
    </row>
    <row r="43" spans="1:2" s="9" customFormat="1" ht="14.5">
      <c r="A43" s="20"/>
      <c r="B43" s="20"/>
    </row>
    <row r="44" spans="1:2" s="9" customFormat="1" ht="14.5">
      <c r="A44" s="20"/>
      <c r="B44" s="20"/>
    </row>
    <row r="45" spans="1:2" s="9" customFormat="1" ht="14.5">
      <c r="A45" s="20"/>
      <c r="B45" s="20"/>
    </row>
    <row r="46" spans="1:2" s="9" customFormat="1" ht="14.5">
      <c r="A46" s="20"/>
      <c r="B46" s="20"/>
    </row>
    <row r="47" spans="1:2" s="9" customFormat="1" ht="14.5">
      <c r="A47" s="20"/>
      <c r="B47" s="20"/>
    </row>
    <row r="48" spans="1:2" s="9" customFormat="1" ht="14.5">
      <c r="A48" s="20"/>
      <c r="B48" s="20"/>
    </row>
    <row r="49" spans="1:2" s="9" customFormat="1" ht="14.5">
      <c r="A49" s="20"/>
      <c r="B49" s="20"/>
    </row>
    <row r="50" spans="1:2" s="9" customFormat="1" ht="14"/>
    <row r="51" spans="1:2" s="9" customFormat="1" ht="14"/>
    <row r="52" spans="1:2" s="9" customFormat="1" ht="14"/>
    <row r="53" spans="1:2" s="9" customFormat="1" ht="14"/>
    <row r="54" spans="1:2" s="9" customFormat="1" ht="14"/>
    <row r="55" spans="1:2" s="9" customFormat="1" ht="14"/>
    <row r="56" spans="1:2" s="9" customFormat="1" ht="14"/>
    <row r="57" spans="1:2" s="9" customFormat="1" ht="14"/>
    <row r="58" spans="1:2" s="9" customFormat="1" ht="14"/>
    <row r="59" spans="1:2" s="9" customFormat="1" ht="14"/>
    <row r="60" spans="1:2" s="9" customFormat="1" ht="14"/>
    <row r="61" spans="1:2" s="9" customFormat="1" ht="14"/>
    <row r="62" spans="1:2" s="9" customFormat="1" ht="14"/>
    <row r="63" spans="1:2" s="9" customFormat="1" ht="14"/>
    <row r="64" spans="1:2" s="9" customFormat="1" ht="14"/>
    <row r="65" s="9" customFormat="1" ht="14"/>
    <row r="66" s="9" customFormat="1" ht="14"/>
    <row r="67" s="9" customFormat="1" ht="14"/>
    <row r="68" s="9" customFormat="1" ht="14"/>
    <row r="69" s="9" customFormat="1" ht="14"/>
    <row r="70" s="9" customFormat="1" ht="14"/>
    <row r="71" s="9" customFormat="1" ht="14"/>
    <row r="72" s="9" customFormat="1" ht="14"/>
    <row r="73" s="9" customFormat="1" ht="14"/>
    <row r="74" s="9" customFormat="1" ht="14"/>
    <row r="75" s="9" customFormat="1" ht="14"/>
    <row r="76" s="9" customFormat="1" ht="14"/>
    <row r="77" s="9" customFormat="1" ht="14"/>
    <row r="78" s="9" customFormat="1" ht="14"/>
    <row r="79" s="9" customFormat="1" ht="14"/>
    <row r="80" s="9" customFormat="1" ht="14"/>
    <row r="81" s="9" customFormat="1" ht="14"/>
    <row r="82" s="9" customFormat="1" ht="14"/>
    <row r="83" s="9" customFormat="1" ht="14"/>
    <row r="84" s="9" customFormat="1" ht="14"/>
    <row r="85" s="9" customFormat="1" ht="14"/>
    <row r="86" s="9" customFormat="1" ht="14"/>
    <row r="87" s="9" customFormat="1" ht="14"/>
    <row r="88" s="9" customFormat="1" ht="14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32"/>
  <sheetViews>
    <sheetView tabSelected="1" topLeftCell="A13" zoomScale="80" zoomScaleNormal="80" workbookViewId="0">
      <selection activeCell="H11" sqref="H11"/>
    </sheetView>
  </sheetViews>
  <sheetFormatPr defaultColWidth="9.1796875" defaultRowHeight="13"/>
  <cols>
    <col min="1" max="1" width="7.1796875" style="425" customWidth="1"/>
    <col min="2" max="2" width="77.81640625" style="425" customWidth="1"/>
    <col min="3" max="3" width="16.7265625" style="425" customWidth="1"/>
    <col min="4" max="4" width="3.7265625" style="425" bestFit="1" customWidth="1"/>
    <col min="5" max="5" width="12.54296875" style="425" customWidth="1"/>
    <col min="6" max="7" width="16.7265625" style="425" customWidth="1"/>
    <col min="8" max="9" width="12.26953125" style="425" customWidth="1"/>
    <col min="10" max="10" width="8.7265625" style="425" bestFit="1" customWidth="1"/>
    <col min="11" max="16384" width="9.1796875" style="425"/>
  </cols>
  <sheetData>
    <row r="1" spans="1:10" s="400" customFormat="1" ht="16.5" customHeight="1">
      <c r="A1" s="453" t="s">
        <v>3</v>
      </c>
      <c r="B1" s="453"/>
      <c r="C1" s="453"/>
      <c r="D1" s="453"/>
      <c r="E1" s="453"/>
      <c r="F1" s="453"/>
      <c r="G1" s="453"/>
      <c r="H1" s="399"/>
      <c r="I1" s="399"/>
      <c r="J1" s="399"/>
    </row>
    <row r="2" spans="1:10" s="400" customFormat="1" ht="16.5" customHeight="1">
      <c r="A2" s="454" t="s">
        <v>284</v>
      </c>
      <c r="B2" s="454"/>
      <c r="C2" s="454"/>
      <c r="D2" s="454"/>
      <c r="E2" s="454"/>
      <c r="F2" s="454"/>
      <c r="G2" s="454"/>
      <c r="H2" s="399"/>
      <c r="I2" s="399"/>
      <c r="J2" s="399"/>
    </row>
    <row r="3" spans="1:10" s="400" customFormat="1" ht="16.5" customHeight="1">
      <c r="A3" s="455" t="s">
        <v>285</v>
      </c>
      <c r="B3" s="455"/>
      <c r="C3" s="455"/>
      <c r="D3" s="455"/>
      <c r="E3" s="455"/>
      <c r="F3" s="455"/>
      <c r="G3" s="455"/>
      <c r="H3" s="399"/>
      <c r="I3" s="399"/>
      <c r="J3" s="399"/>
    </row>
    <row r="4" spans="1:10" s="251" customFormat="1" ht="14">
      <c r="A4" s="456" t="s">
        <v>165</v>
      </c>
      <c r="B4" s="456"/>
      <c r="C4" s="456"/>
      <c r="D4" s="456"/>
      <c r="E4" s="456"/>
      <c r="F4" s="456"/>
      <c r="G4" s="456"/>
    </row>
    <row r="5" spans="1:10" s="401" customFormat="1" ht="14">
      <c r="F5" s="401" t="s">
        <v>165</v>
      </c>
    </row>
    <row r="6" spans="1:10" s="404" customFormat="1" ht="33.4" customHeight="1">
      <c r="A6" s="402"/>
      <c r="B6" s="403" t="s">
        <v>43</v>
      </c>
      <c r="C6" s="402" t="s">
        <v>286</v>
      </c>
      <c r="D6" s="402"/>
      <c r="E6" s="402" t="s">
        <v>287</v>
      </c>
      <c r="F6" s="402" t="s">
        <v>288</v>
      </c>
      <c r="G6" s="402" t="s">
        <v>207</v>
      </c>
    </row>
    <row r="7" spans="1:10" s="251" customFormat="1" ht="9" customHeight="1">
      <c r="A7" s="405"/>
      <c r="B7" s="406"/>
      <c r="C7" s="405"/>
      <c r="D7" s="405"/>
      <c r="E7" s="405"/>
      <c r="F7" s="405"/>
      <c r="G7" s="405"/>
    </row>
    <row r="8" spans="1:10" s="251" customFormat="1" ht="19" customHeight="1">
      <c r="A8" s="407">
        <v>1</v>
      </c>
      <c r="B8" s="408" t="s">
        <v>44</v>
      </c>
      <c r="C8" s="409">
        <v>814292</v>
      </c>
      <c r="D8" s="587" t="s">
        <v>429</v>
      </c>
      <c r="E8" s="409">
        <v>72210</v>
      </c>
      <c r="F8" s="409">
        <v>838118.64215675101</v>
      </c>
      <c r="G8" s="409">
        <v>23826.642156751011</v>
      </c>
      <c r="I8" s="410"/>
      <c r="J8" s="410"/>
    </row>
    <row r="9" spans="1:10" s="251" customFormat="1" ht="19" customHeight="1">
      <c r="A9" s="407">
        <v>2</v>
      </c>
      <c r="B9" s="408" t="s">
        <v>45</v>
      </c>
      <c r="C9" s="409">
        <v>287177</v>
      </c>
      <c r="D9" s="409"/>
      <c r="E9" s="409">
        <v>27301</v>
      </c>
      <c r="F9" s="409">
        <v>295697.71320044721</v>
      </c>
      <c r="G9" s="409">
        <v>8520.7132004472078</v>
      </c>
      <c r="I9" s="410"/>
      <c r="J9" s="410"/>
    </row>
    <row r="10" spans="1:10" s="251" customFormat="1" ht="19" customHeight="1">
      <c r="A10" s="407">
        <v>3</v>
      </c>
      <c r="B10" s="408" t="s">
        <v>208</v>
      </c>
      <c r="C10" s="409">
        <v>113690</v>
      </c>
      <c r="D10" s="587" t="s">
        <v>429</v>
      </c>
      <c r="E10" s="409">
        <v>9471</v>
      </c>
      <c r="F10" s="409">
        <v>9439.001794476113</v>
      </c>
      <c r="G10" s="409">
        <v>-104250.99820552388</v>
      </c>
      <c r="I10" s="410"/>
      <c r="J10" s="410"/>
    </row>
    <row r="11" spans="1:10" s="251" customFormat="1" ht="19" customHeight="1">
      <c r="A11" s="407">
        <v>4</v>
      </c>
      <c r="B11" s="408" t="s">
        <v>209</v>
      </c>
      <c r="C11" s="409">
        <v>13294</v>
      </c>
      <c r="D11" s="587" t="s">
        <v>429</v>
      </c>
      <c r="E11" s="409">
        <v>1913</v>
      </c>
      <c r="F11" s="409">
        <v>2091.0994422849249</v>
      </c>
      <c r="G11" s="409">
        <v>-11202.900557715075</v>
      </c>
      <c r="I11" s="410"/>
      <c r="J11" s="410"/>
    </row>
    <row r="12" spans="1:10" s="411" customFormat="1" ht="19" customHeight="1">
      <c r="A12" s="407">
        <v>5</v>
      </c>
      <c r="B12" s="408" t="s">
        <v>46</v>
      </c>
      <c r="C12" s="409">
        <v>186756</v>
      </c>
      <c r="D12" s="409"/>
      <c r="E12" s="409">
        <v>13746</v>
      </c>
      <c r="F12" s="409">
        <v>173657.86900000001</v>
      </c>
      <c r="G12" s="409">
        <v>-13098.130999999994</v>
      </c>
      <c r="I12" s="412"/>
      <c r="J12" s="412"/>
    </row>
    <row r="13" spans="1:10" s="251" customFormat="1" ht="19" customHeight="1">
      <c r="A13" s="407">
        <v>6</v>
      </c>
      <c r="B13" s="408" t="s">
        <v>210</v>
      </c>
      <c r="C13" s="409">
        <v>88293</v>
      </c>
      <c r="D13" s="409"/>
      <c r="E13" s="409">
        <v>7483</v>
      </c>
      <c r="F13" s="409">
        <v>85698.165054312805</v>
      </c>
      <c r="G13" s="409">
        <v>-2594.8349456871947</v>
      </c>
    </row>
    <row r="14" spans="1:10" s="251" customFormat="1" ht="19" customHeight="1">
      <c r="A14" s="407">
        <v>7</v>
      </c>
      <c r="B14" s="408" t="s">
        <v>211</v>
      </c>
      <c r="C14" s="409">
        <v>14306</v>
      </c>
      <c r="D14" s="409"/>
      <c r="E14" s="409">
        <v>939</v>
      </c>
      <c r="F14" s="409">
        <v>14437.512198347611</v>
      </c>
      <c r="G14" s="409">
        <v>131.51219834761105</v>
      </c>
    </row>
    <row r="15" spans="1:10" s="411" customFormat="1" ht="19" customHeight="1">
      <c r="A15" s="407">
        <v>8</v>
      </c>
      <c r="B15" s="408" t="s">
        <v>48</v>
      </c>
      <c r="C15" s="413">
        <v>16.29</v>
      </c>
      <c r="D15" s="413"/>
      <c r="E15" s="414">
        <v>16.902565825538009</v>
      </c>
      <c r="F15" s="415">
        <v>16.729928944806925</v>
      </c>
      <c r="G15" s="416">
        <v>0.43992894480692613</v>
      </c>
    </row>
    <row r="16" spans="1:10" s="251" customFormat="1" ht="19" customHeight="1">
      <c r="A16" s="407">
        <v>9</v>
      </c>
      <c r="B16" s="408" t="s">
        <v>212</v>
      </c>
      <c r="C16" s="414">
        <v>31.5</v>
      </c>
      <c r="D16" s="414"/>
      <c r="E16" s="414">
        <v>37.877726547260153</v>
      </c>
      <c r="F16" s="415">
        <v>31.725611351080818</v>
      </c>
      <c r="G16" s="416">
        <v>0.22561135108081842</v>
      </c>
    </row>
    <row r="17" spans="1:8" s="251" customFormat="1" ht="19" customHeight="1">
      <c r="A17" s="407">
        <v>10</v>
      </c>
      <c r="B17" s="408" t="s">
        <v>47</v>
      </c>
      <c r="C17" s="409">
        <v>31260</v>
      </c>
      <c r="D17" s="587" t="s">
        <v>429</v>
      </c>
      <c r="E17" s="409">
        <v>30559</v>
      </c>
      <c r="F17" s="417">
        <v>30412.161906179954</v>
      </c>
      <c r="G17" s="409">
        <v>-847.8380938200462</v>
      </c>
      <c r="H17" s="251" t="s">
        <v>165</v>
      </c>
    </row>
    <row r="18" spans="1:8" s="251" customFormat="1" ht="19" customHeight="1">
      <c r="A18" s="407">
        <v>11</v>
      </c>
      <c r="B18" s="408" t="s">
        <v>183</v>
      </c>
      <c r="C18" s="409">
        <v>16275</v>
      </c>
      <c r="D18" s="409"/>
      <c r="E18" s="418">
        <v>15852.71342800934</v>
      </c>
      <c r="F18" s="409">
        <v>16019.071427782517</v>
      </c>
      <c r="G18" s="409">
        <v>-255.92857221748272</v>
      </c>
      <c r="H18" s="251" t="s">
        <v>165</v>
      </c>
    </row>
    <row r="19" spans="1:8" s="411" customFormat="1" ht="19" customHeight="1">
      <c r="A19" s="407">
        <v>12</v>
      </c>
      <c r="B19" s="408" t="s">
        <v>220</v>
      </c>
      <c r="C19" s="409">
        <v>48668</v>
      </c>
      <c r="D19" s="409"/>
      <c r="E19" s="418">
        <v>47696.50948527742</v>
      </c>
      <c r="F19" s="409">
        <v>49137.095799743758</v>
      </c>
      <c r="G19" s="409">
        <v>469.09579974375811</v>
      </c>
    </row>
    <row r="20" spans="1:8" s="411" customFormat="1" ht="19" customHeight="1">
      <c r="A20" s="407">
        <v>13</v>
      </c>
      <c r="B20" s="408" t="s">
        <v>185</v>
      </c>
      <c r="C20" s="409">
        <v>5697</v>
      </c>
      <c r="D20" s="409"/>
      <c r="E20" s="418">
        <v>4411.2146392441755</v>
      </c>
      <c r="F20" s="409">
        <v>5929.4318737443182</v>
      </c>
      <c r="G20" s="409">
        <v>232.43187374431818</v>
      </c>
    </row>
    <row r="21" spans="1:8" s="411" customFormat="1" ht="19" customHeight="1">
      <c r="A21" s="407">
        <v>14</v>
      </c>
      <c r="B21" s="408" t="s">
        <v>186</v>
      </c>
      <c r="C21" s="409">
        <v>10872</v>
      </c>
      <c r="D21" s="409"/>
      <c r="E21" s="418">
        <v>4677.7463773402687</v>
      </c>
      <c r="F21" s="409">
        <v>5993.898657179644</v>
      </c>
      <c r="G21" s="409">
        <v>-4878.101342820356</v>
      </c>
    </row>
    <row r="22" spans="1:8" s="411" customFormat="1" ht="19" customHeight="1">
      <c r="A22" s="419">
        <v>15</v>
      </c>
      <c r="B22" s="420" t="s">
        <v>213</v>
      </c>
      <c r="C22" s="421">
        <v>42299</v>
      </c>
      <c r="D22" s="586"/>
      <c r="E22" s="421">
        <v>3527</v>
      </c>
      <c r="F22" s="421">
        <v>43413.017767598445</v>
      </c>
      <c r="G22" s="421">
        <v>1114.0177675984451</v>
      </c>
    </row>
    <row r="23" spans="1:8" s="411" customFormat="1" ht="14">
      <c r="A23" s="422"/>
      <c r="B23" s="422"/>
      <c r="C23" s="423"/>
      <c r="D23" s="423"/>
      <c r="E23" s="423"/>
      <c r="F23" s="423"/>
      <c r="G23" s="423"/>
    </row>
    <row r="24" spans="1:8" s="411" customFormat="1" ht="14">
      <c r="A24" s="424" t="s">
        <v>184</v>
      </c>
      <c r="B24" s="422" t="s">
        <v>340</v>
      </c>
      <c r="C24" s="423"/>
      <c r="D24" s="423"/>
      <c r="E24" s="423"/>
      <c r="F24" s="423"/>
      <c r="G24" s="423"/>
    </row>
    <row r="25" spans="1:8" s="411" customFormat="1" ht="14">
      <c r="A25" s="424" t="s">
        <v>214</v>
      </c>
      <c r="B25" s="422" t="s">
        <v>219</v>
      </c>
      <c r="C25" s="423"/>
      <c r="D25" s="423"/>
      <c r="E25" s="423"/>
      <c r="F25" s="423"/>
      <c r="G25" s="423"/>
    </row>
    <row r="26" spans="1:8" s="251" customFormat="1" ht="14">
      <c r="A26" s="424" t="s">
        <v>429</v>
      </c>
      <c r="B26" s="422" t="s">
        <v>430</v>
      </c>
    </row>
    <row r="27" spans="1:8" s="251" customFormat="1" ht="14"/>
    <row r="28" spans="1:8" s="251" customFormat="1" ht="14"/>
    <row r="29" spans="1:8" s="251" customFormat="1" ht="14"/>
    <row r="30" spans="1:8" s="251" customFormat="1" ht="14"/>
    <row r="31" spans="1:8" s="251" customFormat="1" ht="14"/>
    <row r="32" spans="1:8" s="251" customFormat="1" ht="14"/>
  </sheetData>
  <mergeCells count="4">
    <mergeCell ref="A1:G1"/>
    <mergeCell ref="A2:G2"/>
    <mergeCell ref="A3:G3"/>
    <mergeCell ref="A4:G4"/>
  </mergeCells>
  <printOptions horizontalCentered="1"/>
  <pageMargins left="0" right="0" top="0.5" bottom="1" header="0.5" footer="0.5"/>
  <pageSetup scale="84" orientation="landscape" r:id="rId1"/>
  <headerFooter alignWithMargins="0">
    <oddFooter>&amp;L&amp;8Schedule 8&amp;C&amp;8 &amp;R&amp;8&amp;P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9.9978637043366805E-2"/>
    <pageSetUpPr fitToPage="1"/>
  </sheetPr>
  <dimension ref="A1:I105"/>
  <sheetViews>
    <sheetView topLeftCell="A52" zoomScale="80" zoomScaleNormal="80" workbookViewId="0">
      <selection activeCell="D88" sqref="D88"/>
    </sheetView>
  </sheetViews>
  <sheetFormatPr defaultColWidth="11.453125" defaultRowHeight="15.5"/>
  <cols>
    <col min="1" max="1" width="12.1796875" style="8" bestFit="1" customWidth="1"/>
    <col min="2" max="2" width="10.26953125" style="8" customWidth="1"/>
    <col min="3" max="3" width="91.453125" style="8" bestFit="1" customWidth="1"/>
    <col min="4" max="4" width="11.54296875" style="8" bestFit="1" customWidth="1"/>
    <col min="5" max="5" width="3.54296875" style="8" customWidth="1"/>
    <col min="6" max="6" width="12.453125" style="8" bestFit="1" customWidth="1"/>
    <col min="7" max="7" width="10.26953125" style="8" bestFit="1" customWidth="1"/>
    <col min="8" max="8" width="79.453125" style="8" bestFit="1" customWidth="1"/>
    <col min="9" max="9" width="14" style="8" customWidth="1"/>
    <col min="10" max="13" width="11.453125" style="8" customWidth="1"/>
    <col min="14" max="14" width="12.26953125" style="8" bestFit="1" customWidth="1"/>
    <col min="15" max="16384" width="11.453125" style="8"/>
  </cols>
  <sheetData>
    <row r="1" spans="1:9" s="39" customFormat="1">
      <c r="A1" s="27" t="s">
        <v>3</v>
      </c>
      <c r="B1" s="28"/>
      <c r="C1" s="28"/>
      <c r="D1" s="28"/>
      <c r="E1" s="28"/>
      <c r="F1" s="28"/>
      <c r="G1" s="28"/>
      <c r="H1" s="28"/>
      <c r="I1" s="28"/>
    </row>
    <row r="2" spans="1:9">
      <c r="A2" s="29" t="s">
        <v>254</v>
      </c>
      <c r="B2" s="30"/>
      <c r="C2" s="30"/>
      <c r="D2" s="30"/>
      <c r="E2" s="30"/>
      <c r="F2" s="30"/>
      <c r="G2" s="30"/>
      <c r="H2" s="30"/>
      <c r="I2" s="30"/>
    </row>
    <row r="3" spans="1:9">
      <c r="A3" s="29" t="s">
        <v>253</v>
      </c>
      <c r="B3" s="30"/>
      <c r="C3" s="30"/>
      <c r="D3" s="30"/>
      <c r="E3" s="30"/>
      <c r="F3" s="30"/>
      <c r="G3" s="30"/>
      <c r="H3" s="30"/>
      <c r="I3" s="30"/>
    </row>
    <row r="4" spans="1:9" ht="12" customHeight="1">
      <c r="A4" s="7"/>
      <c r="B4" s="7"/>
      <c r="C4" s="7"/>
      <c r="D4" s="7"/>
      <c r="E4" s="7"/>
    </row>
    <row r="5" spans="1:9" s="22" customFormat="1" ht="14">
      <c r="A5" s="429" t="s">
        <v>206</v>
      </c>
      <c r="B5" s="430"/>
      <c r="C5" s="430"/>
      <c r="D5" s="431"/>
      <c r="E5" s="21"/>
      <c r="F5" s="432" t="s">
        <v>218</v>
      </c>
      <c r="G5" s="432"/>
      <c r="H5" s="432"/>
      <c r="I5" s="432"/>
    </row>
    <row r="6" spans="1:9" s="22" customFormat="1" ht="13.5" customHeight="1">
      <c r="A6" s="11"/>
      <c r="B6" s="11"/>
      <c r="C6" s="10"/>
      <c r="D6" s="23"/>
      <c r="F6" s="24" t="s">
        <v>181</v>
      </c>
      <c r="G6" s="24" t="s">
        <v>244</v>
      </c>
      <c r="H6" s="24" t="s">
        <v>245</v>
      </c>
      <c r="I6" s="24" t="s">
        <v>171</v>
      </c>
    </row>
    <row r="7" spans="1:9" s="22" customFormat="1" ht="13.5" customHeight="1">
      <c r="A7" s="11"/>
      <c r="B7" s="11"/>
      <c r="C7" s="10"/>
      <c r="D7" s="23"/>
      <c r="F7" s="90" t="s">
        <v>24</v>
      </c>
      <c r="G7" s="90" t="s">
        <v>291</v>
      </c>
      <c r="H7" t="s">
        <v>292</v>
      </c>
      <c r="I7" s="91">
        <v>32468</v>
      </c>
    </row>
    <row r="8" spans="1:9" s="22" customFormat="1" ht="13.5" customHeight="1">
      <c r="A8" s="11"/>
      <c r="B8" s="11"/>
      <c r="C8" s="10"/>
      <c r="D8" s="23"/>
      <c r="F8" s="90" t="s">
        <v>24</v>
      </c>
      <c r="G8" s="90" t="s">
        <v>293</v>
      </c>
      <c r="H8" t="s">
        <v>294</v>
      </c>
      <c r="I8" s="91">
        <v>438886</v>
      </c>
    </row>
    <row r="9" spans="1:9" s="22" customFormat="1" ht="13.5" customHeight="1">
      <c r="A9" s="11"/>
      <c r="B9" s="11"/>
      <c r="C9" s="10"/>
      <c r="D9" s="23"/>
      <c r="F9" s="90" t="s">
        <v>24</v>
      </c>
      <c r="G9" s="90" t="s">
        <v>216</v>
      </c>
      <c r="H9" t="s">
        <v>215</v>
      </c>
      <c r="I9" s="91">
        <v>-117</v>
      </c>
    </row>
    <row r="10" spans="1:9" s="22" customFormat="1" ht="13.5" customHeight="1">
      <c r="A10" s="11"/>
      <c r="B10" s="11"/>
      <c r="C10" s="10"/>
      <c r="D10" s="23"/>
      <c r="F10" s="92" t="s">
        <v>24</v>
      </c>
      <c r="G10" s="90" t="s">
        <v>182</v>
      </c>
      <c r="H10" t="s">
        <v>248</v>
      </c>
      <c r="I10" s="91">
        <v>37246</v>
      </c>
    </row>
    <row r="11" spans="1:9" s="22" customFormat="1" ht="13.5" customHeight="1">
      <c r="A11" s="11"/>
      <c r="B11" s="11"/>
      <c r="C11" s="10"/>
      <c r="D11" s="23"/>
      <c r="F11" s="93" t="s">
        <v>228</v>
      </c>
      <c r="G11" s="93"/>
      <c r="H11" s="93"/>
      <c r="I11" s="94">
        <v>508483</v>
      </c>
    </row>
    <row r="12" spans="1:9" s="22" customFormat="1" ht="13.5" customHeight="1">
      <c r="A12" s="11"/>
      <c r="B12" s="11"/>
      <c r="C12" s="10"/>
      <c r="D12" s="23"/>
      <c r="F12" s="90" t="s">
        <v>25</v>
      </c>
      <c r="G12" s="90" t="s">
        <v>217</v>
      </c>
      <c r="H12" t="s">
        <v>246</v>
      </c>
      <c r="I12" s="91">
        <v>3578307</v>
      </c>
    </row>
    <row r="13" spans="1:9" s="22" customFormat="1" ht="13.5" customHeight="1">
      <c r="A13" s="11"/>
      <c r="B13" s="11"/>
      <c r="C13" s="10"/>
      <c r="D13" s="23"/>
      <c r="F13" s="90" t="s">
        <v>25</v>
      </c>
      <c r="G13" s="90" t="s">
        <v>291</v>
      </c>
      <c r="H13" t="s">
        <v>292</v>
      </c>
      <c r="I13" s="91">
        <v>539523</v>
      </c>
    </row>
    <row r="14" spans="1:9" s="22" customFormat="1" ht="13.5" customHeight="1">
      <c r="A14" s="11"/>
      <c r="B14" s="11"/>
      <c r="C14" s="10"/>
      <c r="D14" s="23"/>
      <c r="F14" s="90" t="s">
        <v>25</v>
      </c>
      <c r="G14" s="90" t="s">
        <v>293</v>
      </c>
      <c r="H14" t="s">
        <v>294</v>
      </c>
      <c r="I14" s="91">
        <v>8866523</v>
      </c>
    </row>
    <row r="15" spans="1:9" s="22" customFormat="1" ht="13.5" customHeight="1">
      <c r="A15" s="11"/>
      <c r="B15" s="11"/>
      <c r="C15" s="10"/>
      <c r="D15" s="23"/>
      <c r="F15" s="90" t="s">
        <v>25</v>
      </c>
      <c r="G15" s="90" t="s">
        <v>216</v>
      </c>
      <c r="H15" t="s">
        <v>215</v>
      </c>
      <c r="I15" s="91">
        <v>-3408522</v>
      </c>
    </row>
    <row r="16" spans="1:9" s="22" customFormat="1" ht="13.5" customHeight="1">
      <c r="A16" s="11"/>
      <c r="B16" s="11"/>
      <c r="C16" s="10"/>
      <c r="D16" s="23"/>
      <c r="F16" s="92" t="s">
        <v>25</v>
      </c>
      <c r="G16" s="90" t="s">
        <v>182</v>
      </c>
      <c r="H16" t="s">
        <v>248</v>
      </c>
      <c r="I16" s="91">
        <v>745711</v>
      </c>
    </row>
    <row r="17" spans="1:9" s="22" customFormat="1" ht="13.5" customHeight="1">
      <c r="A17" s="11"/>
      <c r="B17" s="11"/>
      <c r="C17" s="10"/>
      <c r="D17" s="23"/>
      <c r="F17" s="93" t="s">
        <v>226</v>
      </c>
      <c r="G17" s="93"/>
      <c r="H17" s="93"/>
      <c r="I17" s="94">
        <v>10321542</v>
      </c>
    </row>
    <row r="18" spans="1:9" s="22" customFormat="1" ht="13.5" customHeight="1">
      <c r="A18" s="11"/>
      <c r="B18" s="11"/>
      <c r="C18" s="10"/>
      <c r="D18" s="23"/>
      <c r="F18" s="95" t="s">
        <v>26</v>
      </c>
      <c r="G18" s="90" t="s">
        <v>217</v>
      </c>
      <c r="H18" t="s">
        <v>246</v>
      </c>
      <c r="I18" s="91">
        <v>780065</v>
      </c>
    </row>
    <row r="19" spans="1:9" s="22" customFormat="1" ht="13.5" customHeight="1">
      <c r="A19" s="11"/>
      <c r="B19" s="11"/>
      <c r="C19" s="10"/>
      <c r="D19" s="23"/>
      <c r="F19" s="95" t="s">
        <v>26</v>
      </c>
      <c r="G19" s="90" t="s">
        <v>291</v>
      </c>
      <c r="H19" t="s">
        <v>292</v>
      </c>
      <c r="I19" s="91">
        <v>116353</v>
      </c>
    </row>
    <row r="20" spans="1:9" s="22" customFormat="1" ht="13.5" customHeight="1">
      <c r="A20" s="11"/>
      <c r="B20" s="11"/>
      <c r="C20" s="10"/>
      <c r="D20" s="23"/>
      <c r="F20" s="95" t="s">
        <v>26</v>
      </c>
      <c r="G20" s="90" t="s">
        <v>293</v>
      </c>
      <c r="H20" t="s">
        <v>294</v>
      </c>
      <c r="I20" s="91">
        <v>601305</v>
      </c>
    </row>
    <row r="21" spans="1:9" s="22" customFormat="1" ht="13.5" customHeight="1">
      <c r="A21" s="11"/>
      <c r="B21" s="11"/>
      <c r="C21" s="10"/>
      <c r="D21" s="23"/>
      <c r="F21" s="95" t="s">
        <v>26</v>
      </c>
      <c r="G21" s="90" t="s">
        <v>216</v>
      </c>
      <c r="H21" t="s">
        <v>215</v>
      </c>
      <c r="I21" s="91">
        <v>-103607</v>
      </c>
    </row>
    <row r="22" spans="1:9" s="22" customFormat="1" ht="13.5" customHeight="1">
      <c r="A22" s="11"/>
      <c r="B22" s="11"/>
      <c r="C22" s="10"/>
      <c r="D22" s="23"/>
      <c r="F22" s="95" t="s">
        <v>26</v>
      </c>
      <c r="G22" s="90" t="s">
        <v>295</v>
      </c>
      <c r="H22" t="s">
        <v>296</v>
      </c>
      <c r="I22" s="91">
        <v>-1520308</v>
      </c>
    </row>
    <row r="23" spans="1:9" s="22" customFormat="1" ht="13.5" customHeight="1">
      <c r="A23" s="11"/>
      <c r="B23" s="11"/>
      <c r="C23" s="10"/>
      <c r="D23" s="23"/>
      <c r="F23" s="92" t="s">
        <v>26</v>
      </c>
      <c r="G23" s="90" t="s">
        <v>182</v>
      </c>
      <c r="H23" t="s">
        <v>248</v>
      </c>
      <c r="I23" s="91">
        <v>90077</v>
      </c>
    </row>
    <row r="24" spans="1:9" s="22" customFormat="1" ht="13.5" customHeight="1">
      <c r="A24" s="11"/>
      <c r="B24" s="11"/>
      <c r="C24" s="10"/>
      <c r="D24" s="23"/>
      <c r="F24" s="93" t="s">
        <v>188</v>
      </c>
      <c r="G24" s="93"/>
      <c r="H24" s="93"/>
      <c r="I24" s="94">
        <v>-36115</v>
      </c>
    </row>
    <row r="25" spans="1:9" s="22" customFormat="1" ht="13.5" customHeight="1">
      <c r="A25" s="11"/>
      <c r="B25" s="11"/>
      <c r="C25" s="10"/>
      <c r="D25" s="23"/>
      <c r="F25" s="92" t="s">
        <v>27</v>
      </c>
      <c r="G25" s="90" t="s">
        <v>216</v>
      </c>
      <c r="H25" t="s">
        <v>215</v>
      </c>
      <c r="I25" s="91">
        <v>-117881</v>
      </c>
    </row>
    <row r="26" spans="1:9" s="22" customFormat="1" ht="13.5" customHeight="1">
      <c r="A26" s="11"/>
      <c r="B26" s="11"/>
      <c r="C26" s="10"/>
      <c r="D26" s="23"/>
      <c r="F26" s="93" t="s">
        <v>247</v>
      </c>
      <c r="G26" s="93"/>
      <c r="H26" s="93"/>
      <c r="I26" s="94">
        <v>-117881</v>
      </c>
    </row>
    <row r="27" spans="1:9" s="22" customFormat="1" ht="13.5" customHeight="1">
      <c r="A27" s="11"/>
      <c r="B27" s="11"/>
      <c r="C27" s="10"/>
      <c r="D27" s="23"/>
      <c r="F27" s="95" t="s">
        <v>112</v>
      </c>
      <c r="G27" s="90" t="s">
        <v>217</v>
      </c>
      <c r="H27" t="s">
        <v>246</v>
      </c>
      <c r="I27" s="91">
        <v>763703</v>
      </c>
    </row>
    <row r="28" spans="1:9" s="22" customFormat="1" ht="13.5" customHeight="1">
      <c r="A28" s="11"/>
      <c r="B28" s="11"/>
      <c r="C28" s="10"/>
      <c r="D28" s="23"/>
      <c r="F28" s="92" t="s">
        <v>112</v>
      </c>
      <c r="G28" s="90" t="s">
        <v>297</v>
      </c>
      <c r="H28" t="s">
        <v>298</v>
      </c>
      <c r="I28" s="91">
        <v>-253239</v>
      </c>
    </row>
    <row r="29" spans="1:9" s="22" customFormat="1" ht="13.5" customHeight="1">
      <c r="A29" s="11"/>
      <c r="B29" s="11"/>
      <c r="C29" s="10"/>
      <c r="D29" s="23"/>
      <c r="F29" s="93" t="s">
        <v>299</v>
      </c>
      <c r="G29" s="93"/>
      <c r="H29" s="93"/>
      <c r="I29" s="94">
        <v>510464</v>
      </c>
    </row>
    <row r="30" spans="1:9" s="22" customFormat="1" ht="13.5" customHeight="1">
      <c r="A30" s="11"/>
      <c r="B30" s="11"/>
      <c r="C30" s="10"/>
      <c r="D30" s="23"/>
      <c r="F30" s="92" t="s">
        <v>113</v>
      </c>
      <c r="G30" s="90" t="s">
        <v>182</v>
      </c>
      <c r="H30" t="s">
        <v>248</v>
      </c>
      <c r="I30" s="91">
        <v>-47866</v>
      </c>
    </row>
    <row r="31" spans="1:9" s="22" customFormat="1" ht="13.5" customHeight="1">
      <c r="A31" s="11"/>
      <c r="B31" s="11"/>
      <c r="C31" s="10"/>
      <c r="D31" s="23"/>
      <c r="F31" s="93" t="s">
        <v>249</v>
      </c>
      <c r="G31" s="93"/>
      <c r="H31" s="93"/>
      <c r="I31" s="94">
        <v>-47866</v>
      </c>
    </row>
    <row r="32" spans="1:9" s="22" customFormat="1" ht="13.5" customHeight="1">
      <c r="A32" s="11"/>
      <c r="B32" s="11"/>
      <c r="C32" s="10"/>
      <c r="D32" s="23"/>
      <c r="F32" s="95" t="s">
        <v>114</v>
      </c>
      <c r="G32" s="90" t="s">
        <v>217</v>
      </c>
      <c r="H32" t="s">
        <v>300</v>
      </c>
      <c r="I32" s="91">
        <v>0</v>
      </c>
    </row>
    <row r="33" spans="1:9" s="22" customFormat="1" ht="13.5" customHeight="1">
      <c r="A33" s="11"/>
      <c r="B33" s="11"/>
      <c r="C33" s="10"/>
      <c r="D33" s="23"/>
      <c r="F33" s="92" t="s">
        <v>114</v>
      </c>
      <c r="G33" s="90" t="s">
        <v>217</v>
      </c>
      <c r="H33" t="s">
        <v>246</v>
      </c>
      <c r="I33" s="91">
        <v>36345</v>
      </c>
    </row>
    <row r="34" spans="1:9" s="22" customFormat="1" ht="13.5" customHeight="1">
      <c r="A34" s="11"/>
      <c r="B34" s="11"/>
      <c r="C34" s="10"/>
      <c r="D34" s="23"/>
      <c r="F34" s="93" t="s">
        <v>229</v>
      </c>
      <c r="G34" s="93"/>
      <c r="H34" s="93"/>
      <c r="I34" s="94">
        <v>36345</v>
      </c>
    </row>
    <row r="35" spans="1:9" s="22" customFormat="1" ht="13.5" customHeight="1">
      <c r="A35" s="48"/>
      <c r="B35" s="48"/>
      <c r="C35" s="25"/>
      <c r="D35" s="26"/>
      <c r="F35" s="95" t="s">
        <v>115</v>
      </c>
      <c r="G35" s="90" t="s">
        <v>216</v>
      </c>
      <c r="H35" t="s">
        <v>215</v>
      </c>
      <c r="I35" s="91">
        <v>-13899638</v>
      </c>
    </row>
    <row r="36" spans="1:9" s="22" customFormat="1" ht="13.5" customHeight="1">
      <c r="A36" s="11"/>
      <c r="B36" s="11"/>
      <c r="C36" s="10"/>
      <c r="D36" s="23"/>
      <c r="F36" s="92" t="s">
        <v>115</v>
      </c>
      <c r="G36" s="90" t="s">
        <v>301</v>
      </c>
      <c r="H36" t="s">
        <v>302</v>
      </c>
      <c r="I36" s="91">
        <v>-18359738</v>
      </c>
    </row>
    <row r="37" spans="1:9" s="22" customFormat="1" ht="13.5" customHeight="1">
      <c r="A37" s="11"/>
      <c r="B37" s="11"/>
      <c r="C37" s="10"/>
      <c r="D37" s="23"/>
      <c r="F37" s="93" t="s">
        <v>250</v>
      </c>
      <c r="G37" s="93"/>
      <c r="H37" s="93"/>
      <c r="I37" s="94">
        <v>-32259376</v>
      </c>
    </row>
    <row r="38" spans="1:9" s="22" customFormat="1" ht="13.5" customHeight="1">
      <c r="A38" s="48"/>
      <c r="B38" s="48"/>
      <c r="C38" s="25"/>
      <c r="D38" s="26"/>
      <c r="F38" s="95" t="s">
        <v>116</v>
      </c>
      <c r="G38" s="90" t="s">
        <v>216</v>
      </c>
      <c r="H38" t="s">
        <v>215</v>
      </c>
      <c r="I38" s="91">
        <v>-448737</v>
      </c>
    </row>
    <row r="39" spans="1:9" s="22" customFormat="1" ht="13.5" customHeight="1">
      <c r="A39" s="11"/>
      <c r="B39" s="11"/>
      <c r="C39" s="10"/>
      <c r="D39" s="23"/>
      <c r="F39" s="92" t="s">
        <v>116</v>
      </c>
      <c r="G39" s="90" t="s">
        <v>301</v>
      </c>
      <c r="H39" t="s">
        <v>302</v>
      </c>
      <c r="I39" s="91">
        <v>-684839</v>
      </c>
    </row>
    <row r="40" spans="1:9" s="22" customFormat="1" ht="13.5" customHeight="1">
      <c r="A40" s="49"/>
      <c r="B40" s="49"/>
      <c r="F40" s="93" t="s">
        <v>251</v>
      </c>
      <c r="G40" s="93"/>
      <c r="H40" s="93"/>
      <c r="I40" s="94">
        <v>-1133576</v>
      </c>
    </row>
    <row r="41" spans="1:9" s="22" customFormat="1" ht="13.5" customHeight="1">
      <c r="A41" s="49"/>
      <c r="B41" s="49"/>
      <c r="F41" s="95" t="s">
        <v>102</v>
      </c>
      <c r="G41" s="90" t="s">
        <v>217</v>
      </c>
      <c r="H41" t="s">
        <v>246</v>
      </c>
      <c r="I41" s="91">
        <v>1088701</v>
      </c>
    </row>
    <row r="42" spans="1:9" s="22" customFormat="1" ht="13.5" customHeight="1">
      <c r="A42" s="49"/>
      <c r="B42" s="49"/>
      <c r="F42" s="95" t="s">
        <v>102</v>
      </c>
      <c r="G42" s="90" t="s">
        <v>291</v>
      </c>
      <c r="H42" t="s">
        <v>292</v>
      </c>
      <c r="I42" s="91">
        <v>4</v>
      </c>
    </row>
    <row r="43" spans="1:9" s="22" customFormat="1" ht="13.5" customHeight="1">
      <c r="A43" s="49"/>
      <c r="B43" s="49"/>
      <c r="F43" s="95" t="s">
        <v>102</v>
      </c>
      <c r="G43" s="90" t="s">
        <v>293</v>
      </c>
      <c r="H43" t="s">
        <v>294</v>
      </c>
      <c r="I43" s="91">
        <v>2563</v>
      </c>
    </row>
    <row r="44" spans="1:9" s="22" customFormat="1" ht="13.5" customHeight="1">
      <c r="A44" s="49"/>
      <c r="B44" s="49"/>
      <c r="F44" s="92" t="s">
        <v>102</v>
      </c>
      <c r="G44" s="90" t="s">
        <v>182</v>
      </c>
      <c r="H44" t="s">
        <v>248</v>
      </c>
      <c r="I44" s="91">
        <v>165</v>
      </c>
    </row>
    <row r="45" spans="1:9" s="22" customFormat="1" ht="14.5">
      <c r="A45" s="49"/>
      <c r="B45" s="49"/>
      <c r="F45" s="93" t="s">
        <v>303</v>
      </c>
      <c r="G45" s="93"/>
      <c r="H45" s="93"/>
      <c r="I45" s="94">
        <v>1091433</v>
      </c>
    </row>
    <row r="46" spans="1:9" s="22" customFormat="1" ht="14.5">
      <c r="A46" s="49"/>
      <c r="B46" s="49"/>
      <c r="F46" s="95" t="s">
        <v>103</v>
      </c>
      <c r="G46" s="90" t="s">
        <v>297</v>
      </c>
      <c r="H46" t="s">
        <v>304</v>
      </c>
      <c r="I46" s="91">
        <v>34416127</v>
      </c>
    </row>
    <row r="47" spans="1:9" s="22" customFormat="1" ht="14.5">
      <c r="A47" s="49"/>
      <c r="B47" s="49"/>
      <c r="F47" s="95" t="s">
        <v>103</v>
      </c>
      <c r="G47" s="90" t="s">
        <v>216</v>
      </c>
      <c r="H47" t="s">
        <v>215</v>
      </c>
      <c r="I47" s="91">
        <v>-337</v>
      </c>
    </row>
    <row r="48" spans="1:9" s="22" customFormat="1" ht="14.5">
      <c r="A48" s="49"/>
      <c r="B48" s="49"/>
      <c r="F48" s="95" t="s">
        <v>103</v>
      </c>
      <c r="G48" s="90" t="s">
        <v>182</v>
      </c>
      <c r="H48" t="s">
        <v>248</v>
      </c>
      <c r="I48" s="91">
        <v>-5822792</v>
      </c>
    </row>
    <row r="49" spans="1:9" s="22" customFormat="1" ht="14.5">
      <c r="A49" s="49"/>
      <c r="B49" s="49"/>
      <c r="F49" s="92" t="s">
        <v>103</v>
      </c>
      <c r="G49" s="90" t="s">
        <v>305</v>
      </c>
      <c r="H49" t="s">
        <v>306</v>
      </c>
      <c r="I49" s="91">
        <v>2409036</v>
      </c>
    </row>
    <row r="50" spans="1:9" s="22" customFormat="1" ht="14">
      <c r="F50" s="93" t="s">
        <v>243</v>
      </c>
      <c r="G50" s="93"/>
      <c r="H50" s="93"/>
      <c r="I50" s="94">
        <v>31002034</v>
      </c>
    </row>
    <row r="51" spans="1:9" s="22" customFormat="1" ht="14">
      <c r="F51" s="95" t="s">
        <v>121</v>
      </c>
      <c r="G51" s="90" t="s">
        <v>217</v>
      </c>
      <c r="H51" t="s">
        <v>246</v>
      </c>
      <c r="I51" s="91">
        <v>0</v>
      </c>
    </row>
    <row r="52" spans="1:9" s="22" customFormat="1" ht="14">
      <c r="F52" s="95" t="s">
        <v>121</v>
      </c>
      <c r="G52" s="90" t="s">
        <v>291</v>
      </c>
      <c r="H52" t="s">
        <v>292</v>
      </c>
      <c r="I52" s="91">
        <v>2039</v>
      </c>
    </row>
    <row r="53" spans="1:9" s="22" customFormat="1" ht="14">
      <c r="F53" s="95" t="s">
        <v>121</v>
      </c>
      <c r="G53" s="90" t="s">
        <v>293</v>
      </c>
      <c r="H53" t="s">
        <v>294</v>
      </c>
      <c r="I53" s="91">
        <v>49681</v>
      </c>
    </row>
    <row r="54" spans="1:9" s="22" customFormat="1" ht="14">
      <c r="F54" s="92" t="s">
        <v>121</v>
      </c>
      <c r="G54" s="90" t="s">
        <v>182</v>
      </c>
      <c r="H54" t="s">
        <v>248</v>
      </c>
      <c r="I54" s="91">
        <v>5826141</v>
      </c>
    </row>
    <row r="55" spans="1:9" s="22" customFormat="1" ht="14">
      <c r="F55" s="93" t="s">
        <v>252</v>
      </c>
      <c r="G55" s="93"/>
      <c r="H55" s="93"/>
      <c r="I55" s="94">
        <v>5877861</v>
      </c>
    </row>
    <row r="56" spans="1:9" s="22" customFormat="1" ht="14">
      <c r="F56" s="95" t="s">
        <v>104</v>
      </c>
      <c r="G56" s="90" t="s">
        <v>291</v>
      </c>
      <c r="H56" t="s">
        <v>292</v>
      </c>
      <c r="I56" s="91">
        <v>91651</v>
      </c>
    </row>
    <row r="57" spans="1:9" s="22" customFormat="1" ht="14">
      <c r="F57" s="95" t="s">
        <v>104</v>
      </c>
      <c r="G57" s="90" t="s">
        <v>293</v>
      </c>
      <c r="H57" t="s">
        <v>294</v>
      </c>
      <c r="I57" s="91">
        <v>1006754</v>
      </c>
    </row>
    <row r="58" spans="1:9" s="22" customFormat="1" ht="14">
      <c r="F58" s="95" t="s">
        <v>104</v>
      </c>
      <c r="G58" s="90" t="s">
        <v>216</v>
      </c>
      <c r="H58" t="s">
        <v>215</v>
      </c>
      <c r="I58" s="91">
        <v>8201</v>
      </c>
    </row>
    <row r="59" spans="1:9" s="22" customFormat="1" ht="14">
      <c r="F59" s="92" t="s">
        <v>104</v>
      </c>
      <c r="G59" s="90" t="s">
        <v>182</v>
      </c>
      <c r="H59" t="s">
        <v>248</v>
      </c>
      <c r="I59" s="91">
        <v>131461</v>
      </c>
    </row>
    <row r="60" spans="1:9" s="22" customFormat="1" ht="14">
      <c r="F60" s="93" t="s">
        <v>227</v>
      </c>
      <c r="G60" s="93"/>
      <c r="H60" s="93"/>
      <c r="I60" s="94">
        <v>1238067</v>
      </c>
    </row>
    <row r="61" spans="1:9" s="22" customFormat="1" ht="14">
      <c r="F61" s="95" t="s">
        <v>105</v>
      </c>
      <c r="G61" s="90" t="s">
        <v>291</v>
      </c>
      <c r="H61" t="s">
        <v>292</v>
      </c>
      <c r="I61" s="91">
        <v>15823</v>
      </c>
    </row>
    <row r="62" spans="1:9" s="22" customFormat="1" ht="14">
      <c r="F62" s="95" t="s">
        <v>105</v>
      </c>
      <c r="G62" s="90" t="s">
        <v>293</v>
      </c>
      <c r="H62" t="s">
        <v>294</v>
      </c>
      <c r="I62" s="91">
        <v>87613</v>
      </c>
    </row>
    <row r="63" spans="1:9" s="22" customFormat="1" ht="14">
      <c r="F63" s="95" t="s">
        <v>105</v>
      </c>
      <c r="G63" s="90" t="s">
        <v>216</v>
      </c>
      <c r="H63" t="s">
        <v>215</v>
      </c>
      <c r="I63" s="91">
        <v>-2318</v>
      </c>
    </row>
    <row r="64" spans="1:9" s="22" customFormat="1" ht="14">
      <c r="F64" s="92" t="s">
        <v>105</v>
      </c>
      <c r="G64" s="90" t="s">
        <v>182</v>
      </c>
      <c r="H64" t="s">
        <v>248</v>
      </c>
      <c r="I64" s="91">
        <v>-43998</v>
      </c>
    </row>
    <row r="65" spans="6:9" s="22" customFormat="1" ht="14">
      <c r="F65" s="93" t="s">
        <v>230</v>
      </c>
      <c r="G65" s="93"/>
      <c r="H65" s="93"/>
      <c r="I65" s="94">
        <v>57120</v>
      </c>
    </row>
    <row r="66" spans="6:9" s="22" customFormat="1" ht="14">
      <c r="F66" s="95" t="s">
        <v>107</v>
      </c>
      <c r="G66" s="90" t="s">
        <v>291</v>
      </c>
      <c r="H66" t="s">
        <v>292</v>
      </c>
      <c r="I66" s="91">
        <v>72800</v>
      </c>
    </row>
    <row r="67" spans="6:9" s="22" customFormat="1" ht="14">
      <c r="F67" s="95" t="s">
        <v>107</v>
      </c>
      <c r="G67" s="90" t="s">
        <v>293</v>
      </c>
      <c r="H67" t="s">
        <v>294</v>
      </c>
      <c r="I67" s="91">
        <v>688257</v>
      </c>
    </row>
    <row r="68" spans="6:9" s="22" customFormat="1" ht="14">
      <c r="F68" s="95" t="s">
        <v>107</v>
      </c>
      <c r="G68" s="90" t="s">
        <v>216</v>
      </c>
      <c r="H68" t="s">
        <v>215</v>
      </c>
      <c r="I68" s="91">
        <v>-240121</v>
      </c>
    </row>
    <row r="69" spans="6:9" s="22" customFormat="1" ht="14">
      <c r="F69" s="95" t="s">
        <v>107</v>
      </c>
      <c r="G69" s="90" t="s">
        <v>295</v>
      </c>
      <c r="H69" t="s">
        <v>296</v>
      </c>
      <c r="I69" s="91">
        <v>-37897</v>
      </c>
    </row>
    <row r="70" spans="6:9" s="22" customFormat="1" ht="14">
      <c r="F70" s="92" t="s">
        <v>107</v>
      </c>
      <c r="G70" s="90" t="s">
        <v>182</v>
      </c>
      <c r="H70" t="s">
        <v>248</v>
      </c>
      <c r="I70" s="91">
        <v>1567539</v>
      </c>
    </row>
    <row r="71" spans="6:9" s="22" customFormat="1" ht="14">
      <c r="F71" s="93" t="s">
        <v>231</v>
      </c>
      <c r="G71" s="93"/>
      <c r="H71" s="93"/>
      <c r="I71" s="94">
        <v>2050578</v>
      </c>
    </row>
    <row r="72" spans="6:9" s="22" customFormat="1" ht="14">
      <c r="F72" s="95" t="s">
        <v>108</v>
      </c>
      <c r="G72" s="90" t="s">
        <v>217</v>
      </c>
      <c r="H72" t="s">
        <v>246</v>
      </c>
      <c r="I72" s="91">
        <v>0</v>
      </c>
    </row>
    <row r="73" spans="6:9" s="22" customFormat="1" ht="14">
      <c r="F73" s="95" t="s">
        <v>108</v>
      </c>
      <c r="G73" s="90" t="s">
        <v>291</v>
      </c>
      <c r="H73" t="s">
        <v>292</v>
      </c>
      <c r="I73" s="91">
        <v>34311</v>
      </c>
    </row>
    <row r="74" spans="6:9" s="22" customFormat="1" ht="14">
      <c r="F74" s="95" t="s">
        <v>108</v>
      </c>
      <c r="G74" s="90" t="s">
        <v>293</v>
      </c>
      <c r="H74" t="s">
        <v>294</v>
      </c>
      <c r="I74" s="91">
        <v>321203</v>
      </c>
    </row>
    <row r="75" spans="6:9" s="22" customFormat="1" ht="14">
      <c r="F75" s="95" t="s">
        <v>108</v>
      </c>
      <c r="G75" s="90" t="s">
        <v>216</v>
      </c>
      <c r="H75" t="s">
        <v>215</v>
      </c>
      <c r="I75" s="91">
        <v>174053</v>
      </c>
    </row>
    <row r="76" spans="6:9" s="22" customFormat="1" ht="14">
      <c r="F76" s="95" t="s">
        <v>108</v>
      </c>
      <c r="G76" s="90" t="s">
        <v>182</v>
      </c>
      <c r="H76" t="s">
        <v>248</v>
      </c>
      <c r="I76" s="91">
        <v>145331</v>
      </c>
    </row>
    <row r="77" spans="6:9" s="22" customFormat="1" ht="14">
      <c r="F77" s="92" t="s">
        <v>108</v>
      </c>
      <c r="G77" s="90" t="s">
        <v>182</v>
      </c>
      <c r="H77" t="s">
        <v>307</v>
      </c>
      <c r="I77" s="91">
        <v>213922</v>
      </c>
    </row>
    <row r="78" spans="6:9" s="22" customFormat="1" ht="14">
      <c r="F78" s="93" t="s">
        <v>222</v>
      </c>
      <c r="G78" s="93"/>
      <c r="H78" s="93"/>
      <c r="I78" s="94">
        <v>888820</v>
      </c>
    </row>
    <row r="79" spans="6:9" s="22" customFormat="1" ht="14">
      <c r="F79" s="95" t="s">
        <v>109</v>
      </c>
      <c r="G79" s="90" t="s">
        <v>217</v>
      </c>
      <c r="H79" t="s">
        <v>246</v>
      </c>
      <c r="I79" s="91">
        <v>0</v>
      </c>
    </row>
    <row r="80" spans="6:9" s="22" customFormat="1" ht="14">
      <c r="F80" s="95" t="s">
        <v>109</v>
      </c>
      <c r="G80" s="90" t="s">
        <v>291</v>
      </c>
      <c r="H80" t="s">
        <v>292</v>
      </c>
      <c r="I80" s="91">
        <v>8275</v>
      </c>
    </row>
    <row r="81" spans="6:9" s="22" customFormat="1" ht="14">
      <c r="F81" s="95" t="s">
        <v>109</v>
      </c>
      <c r="G81" s="90" t="s">
        <v>293</v>
      </c>
      <c r="H81" t="s">
        <v>294</v>
      </c>
      <c r="I81" s="91">
        <v>116220</v>
      </c>
    </row>
    <row r="82" spans="6:9" s="22" customFormat="1" ht="14">
      <c r="F82" s="95" t="s">
        <v>109</v>
      </c>
      <c r="G82" s="90" t="s">
        <v>216</v>
      </c>
      <c r="H82" t="s">
        <v>215</v>
      </c>
      <c r="I82" s="91">
        <v>-178351</v>
      </c>
    </row>
    <row r="83" spans="6:9" s="22" customFormat="1" ht="14">
      <c r="F83" s="95" t="s">
        <v>109</v>
      </c>
      <c r="G83" s="90" t="s">
        <v>295</v>
      </c>
      <c r="H83" t="s">
        <v>296</v>
      </c>
      <c r="I83" s="91">
        <v>-176221</v>
      </c>
    </row>
    <row r="84" spans="6:9" s="22" customFormat="1" ht="14">
      <c r="F84" s="95" t="s">
        <v>109</v>
      </c>
      <c r="G84" s="90" t="s">
        <v>182</v>
      </c>
      <c r="H84" t="s">
        <v>248</v>
      </c>
      <c r="I84" s="91">
        <v>-1513024</v>
      </c>
    </row>
    <row r="85" spans="6:9" s="22" customFormat="1" ht="14">
      <c r="F85" s="92" t="s">
        <v>109</v>
      </c>
      <c r="G85" s="90" t="s">
        <v>182</v>
      </c>
      <c r="H85" t="s">
        <v>307</v>
      </c>
      <c r="I85" s="91">
        <v>6883</v>
      </c>
    </row>
    <row r="86" spans="6:9" s="22" customFormat="1" ht="14">
      <c r="F86" s="93" t="s">
        <v>223</v>
      </c>
      <c r="G86" s="93"/>
      <c r="H86" s="93"/>
      <c r="I86" s="94">
        <v>-1736218</v>
      </c>
    </row>
    <row r="87" spans="6:9" s="22" customFormat="1" ht="14">
      <c r="F87" s="95" t="s">
        <v>110</v>
      </c>
      <c r="G87" s="90" t="s">
        <v>217</v>
      </c>
      <c r="H87" t="s">
        <v>246</v>
      </c>
      <c r="I87" s="91">
        <v>1</v>
      </c>
    </row>
    <row r="88" spans="6:9" s="22" customFormat="1" ht="14">
      <c r="F88" s="95" t="s">
        <v>110</v>
      </c>
      <c r="G88" s="90" t="s">
        <v>291</v>
      </c>
      <c r="H88" t="s">
        <v>292</v>
      </c>
      <c r="I88" s="91">
        <v>3036</v>
      </c>
    </row>
    <row r="89" spans="6:9">
      <c r="F89" s="95" t="s">
        <v>110</v>
      </c>
      <c r="G89" s="90" t="s">
        <v>293</v>
      </c>
      <c r="H89" t="s">
        <v>294</v>
      </c>
      <c r="I89" s="91">
        <v>4609</v>
      </c>
    </row>
    <row r="90" spans="6:9">
      <c r="F90" s="95" t="s">
        <v>110</v>
      </c>
      <c r="G90" s="90" t="s">
        <v>216</v>
      </c>
      <c r="H90" t="s">
        <v>215</v>
      </c>
      <c r="I90" s="91">
        <v>-4171</v>
      </c>
    </row>
    <row r="91" spans="6:9">
      <c r="F91" s="95" t="s">
        <v>110</v>
      </c>
      <c r="G91" s="90" t="s">
        <v>182</v>
      </c>
      <c r="H91" t="s">
        <v>248</v>
      </c>
      <c r="I91" s="91">
        <v>-118075</v>
      </c>
    </row>
    <row r="92" spans="6:9">
      <c r="F92" s="92" t="s">
        <v>110</v>
      </c>
      <c r="G92" s="90" t="s">
        <v>182</v>
      </c>
      <c r="H92" t="s">
        <v>307</v>
      </c>
      <c r="I92" s="91">
        <v>-103998</v>
      </c>
    </row>
    <row r="93" spans="6:9">
      <c r="F93" s="93" t="s">
        <v>224</v>
      </c>
      <c r="G93" s="93"/>
      <c r="H93" s="93"/>
      <c r="I93" s="94">
        <v>-218598</v>
      </c>
    </row>
    <row r="94" spans="6:9">
      <c r="F94" s="95" t="s">
        <v>111</v>
      </c>
      <c r="G94" s="90" t="s">
        <v>217</v>
      </c>
      <c r="H94" t="s">
        <v>246</v>
      </c>
      <c r="I94" s="91">
        <v>2</v>
      </c>
    </row>
    <row r="95" spans="6:9">
      <c r="F95" s="95" t="s">
        <v>111</v>
      </c>
      <c r="G95" s="90" t="s">
        <v>297</v>
      </c>
      <c r="H95" t="s">
        <v>304</v>
      </c>
      <c r="I95" s="91">
        <v>2708652</v>
      </c>
    </row>
    <row r="96" spans="6:9">
      <c r="F96" s="95" t="s">
        <v>111</v>
      </c>
      <c r="G96" s="90" t="s">
        <v>291</v>
      </c>
      <c r="H96" t="s">
        <v>292</v>
      </c>
      <c r="I96" s="91">
        <v>19106</v>
      </c>
    </row>
    <row r="97" spans="6:9">
      <c r="F97" s="95" t="s">
        <v>111</v>
      </c>
      <c r="G97" s="90" t="s">
        <v>293</v>
      </c>
      <c r="H97" t="s">
        <v>294</v>
      </c>
      <c r="I97" s="91">
        <v>238958</v>
      </c>
    </row>
    <row r="98" spans="6:9">
      <c r="F98" s="95" t="s">
        <v>111</v>
      </c>
      <c r="G98" s="90" t="s">
        <v>216</v>
      </c>
      <c r="H98" t="s">
        <v>215</v>
      </c>
      <c r="I98" s="91">
        <v>-238972</v>
      </c>
    </row>
    <row r="99" spans="6:9">
      <c r="F99" s="95" t="s">
        <v>111</v>
      </c>
      <c r="G99" s="90" t="s">
        <v>182</v>
      </c>
      <c r="H99" t="s">
        <v>248</v>
      </c>
      <c r="I99" s="91">
        <v>-997916</v>
      </c>
    </row>
    <row r="100" spans="6:9">
      <c r="F100" s="92" t="s">
        <v>111</v>
      </c>
      <c r="G100" s="90" t="s">
        <v>182</v>
      </c>
      <c r="H100" t="s">
        <v>307</v>
      </c>
      <c r="I100" s="91">
        <v>-116807</v>
      </c>
    </row>
    <row r="101" spans="6:9">
      <c r="F101" s="93" t="s">
        <v>225</v>
      </c>
      <c r="G101" s="93"/>
      <c r="H101" s="93"/>
      <c r="I101" s="94">
        <v>1613023</v>
      </c>
    </row>
    <row r="102" spans="6:9">
      <c r="F102" s="95" t="s">
        <v>199</v>
      </c>
      <c r="G102" s="90" t="s">
        <v>216</v>
      </c>
      <c r="H102" t="s">
        <v>215</v>
      </c>
      <c r="I102" s="91">
        <v>1604631</v>
      </c>
    </row>
    <row r="103" spans="6:9">
      <c r="F103" s="92" t="s">
        <v>199</v>
      </c>
      <c r="G103" s="90" t="s">
        <v>308</v>
      </c>
      <c r="H103" t="s">
        <v>309</v>
      </c>
      <c r="I103" s="91">
        <v>0</v>
      </c>
    </row>
    <row r="104" spans="6:9">
      <c r="F104" s="93" t="s">
        <v>310</v>
      </c>
      <c r="G104" s="93"/>
      <c r="H104" s="93"/>
      <c r="I104" s="94">
        <v>1604631</v>
      </c>
    </row>
    <row r="105" spans="6:9">
      <c r="F105" s="96" t="s">
        <v>172</v>
      </c>
      <c r="G105" s="96"/>
      <c r="H105" s="96"/>
      <c r="I105" s="97">
        <v>21250771</v>
      </c>
    </row>
  </sheetData>
  <mergeCells count="2">
    <mergeCell ref="A5:D5"/>
    <mergeCell ref="F5:I5"/>
  </mergeCells>
  <phoneticPr fontId="23" type="noConversion"/>
  <printOptions horizontalCentered="1"/>
  <pageMargins left="0.19" right="0.17" top="0.5" bottom="0.61" header="0.5" footer="0.39"/>
  <pageSetup scale="55" fitToHeight="2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5"/>
  <sheetViews>
    <sheetView topLeftCell="A13" zoomScale="85" zoomScaleNormal="85" workbookViewId="0">
      <pane xSplit="2" topLeftCell="U1" activePane="topRight" state="frozen"/>
      <selection activeCell="B59" sqref="B59"/>
      <selection pane="topRight" activeCell="A16" sqref="A1:XFD1048576"/>
    </sheetView>
  </sheetViews>
  <sheetFormatPr defaultColWidth="9.1796875" defaultRowHeight="14"/>
  <cols>
    <col min="1" max="1" width="14.81640625" style="215" customWidth="1"/>
    <col min="2" max="2" width="62.54296875" style="164" customWidth="1"/>
    <col min="3" max="3" width="16.453125" style="164" bestFit="1" customWidth="1"/>
    <col min="4" max="31" width="19.453125" style="164" customWidth="1"/>
    <col min="32" max="32" width="12.453125" style="164" bestFit="1" customWidth="1"/>
    <col min="33" max="33" width="13.7265625" style="164" bestFit="1" customWidth="1"/>
    <col min="34" max="34" width="12.453125" style="164" customWidth="1"/>
    <col min="35" max="35" width="18.1796875" style="164" customWidth="1"/>
    <col min="36" max="36" width="27.54296875" style="164" customWidth="1"/>
    <col min="37" max="37" width="24.54296875" style="164" bestFit="1" customWidth="1"/>
    <col min="38" max="38" width="18.54296875" style="164" bestFit="1" customWidth="1"/>
    <col min="39" max="41" width="18.453125" style="164" customWidth="1"/>
    <col min="42" max="42" width="14.26953125" style="164" customWidth="1"/>
    <col min="43" max="43" width="20.453125" style="164" customWidth="1"/>
    <col min="44" max="44" width="18.54296875" style="164" bestFit="1" customWidth="1"/>
    <col min="45" max="45" width="20.453125" style="164" bestFit="1" customWidth="1"/>
    <col min="46" max="46" width="18" style="164" bestFit="1" customWidth="1"/>
    <col min="47" max="47" width="10.81640625" style="164" hidden="1" customWidth="1"/>
    <col min="48" max="48" width="14.453125" style="164" bestFit="1" customWidth="1"/>
    <col min="49" max="49" width="11.54296875" style="164" bestFit="1" customWidth="1"/>
    <col min="50" max="16384" width="9.1796875" style="164"/>
  </cols>
  <sheetData>
    <row r="1" spans="1:48">
      <c r="A1" s="162" t="s">
        <v>319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</row>
    <row r="2" spans="1:48">
      <c r="A2" s="162" t="s">
        <v>320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</row>
    <row r="3" spans="1:48" ht="14.5" thickBot="1">
      <c r="A3" s="165" t="s">
        <v>321</v>
      </c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</row>
    <row r="4" spans="1:48">
      <c r="A4" s="433" t="s">
        <v>1</v>
      </c>
      <c r="B4" s="434"/>
      <c r="C4" s="168" t="s">
        <v>24</v>
      </c>
      <c r="D4" s="169" t="s">
        <v>25</v>
      </c>
      <c r="E4" s="169" t="s">
        <v>26</v>
      </c>
      <c r="F4" s="169" t="s">
        <v>27</v>
      </c>
      <c r="G4" s="169" t="s">
        <v>28</v>
      </c>
      <c r="H4" s="169" t="s">
        <v>29</v>
      </c>
      <c r="I4" s="169" t="s">
        <v>112</v>
      </c>
      <c r="J4" s="169" t="s">
        <v>113</v>
      </c>
      <c r="K4" s="169" t="s">
        <v>114</v>
      </c>
      <c r="L4" s="169" t="s">
        <v>115</v>
      </c>
      <c r="M4" s="169" t="s">
        <v>116</v>
      </c>
      <c r="N4" s="169" t="s">
        <v>117</v>
      </c>
      <c r="O4" s="169" t="s">
        <v>118</v>
      </c>
      <c r="P4" s="169" t="s">
        <v>30</v>
      </c>
      <c r="Q4" s="169" t="s">
        <v>119</v>
      </c>
      <c r="R4" s="169" t="s">
        <v>120</v>
      </c>
      <c r="S4" s="169" t="s">
        <v>102</v>
      </c>
      <c r="T4" s="169" t="s">
        <v>103</v>
      </c>
      <c r="U4" s="169" t="s">
        <v>121</v>
      </c>
      <c r="V4" s="170" t="s">
        <v>104</v>
      </c>
      <c r="W4" s="170" t="s">
        <v>105</v>
      </c>
      <c r="X4" s="170" t="s">
        <v>106</v>
      </c>
      <c r="Y4" s="170" t="s">
        <v>107</v>
      </c>
      <c r="Z4" s="170" t="s">
        <v>108</v>
      </c>
      <c r="AA4" s="170" t="s">
        <v>109</v>
      </c>
      <c r="AB4" s="170" t="s">
        <v>110</v>
      </c>
      <c r="AC4" s="170" t="s">
        <v>111</v>
      </c>
      <c r="AD4" s="169" t="s">
        <v>199</v>
      </c>
      <c r="AE4" s="171" t="s">
        <v>171</v>
      </c>
    </row>
    <row r="5" spans="1:48" ht="56.5" thickBot="1">
      <c r="A5" s="435" t="s">
        <v>0</v>
      </c>
      <c r="B5" s="436"/>
      <c r="C5" s="172" t="s">
        <v>7</v>
      </c>
      <c r="D5" s="173" t="s">
        <v>8</v>
      </c>
      <c r="E5" s="173" t="s">
        <v>9</v>
      </c>
      <c r="F5" s="174" t="s">
        <v>189</v>
      </c>
      <c r="G5" s="174" t="s">
        <v>190</v>
      </c>
      <c r="H5" s="174" t="s">
        <v>191</v>
      </c>
      <c r="I5" s="174" t="s">
        <v>11</v>
      </c>
      <c r="J5" s="174" t="s">
        <v>192</v>
      </c>
      <c r="K5" s="174" t="s">
        <v>193</v>
      </c>
      <c r="L5" s="174" t="s">
        <v>194</v>
      </c>
      <c r="M5" s="174" t="s">
        <v>195</v>
      </c>
      <c r="N5" s="174" t="s">
        <v>196</v>
      </c>
      <c r="O5" s="174" t="s">
        <v>322</v>
      </c>
      <c r="P5" s="174" t="s">
        <v>14</v>
      </c>
      <c r="Q5" s="174" t="s">
        <v>15</v>
      </c>
      <c r="R5" s="174" t="s">
        <v>16</v>
      </c>
      <c r="S5" s="174" t="s">
        <v>17</v>
      </c>
      <c r="T5" s="174" t="s">
        <v>156</v>
      </c>
      <c r="U5" s="174" t="s">
        <v>157</v>
      </c>
      <c r="V5" s="175" t="s">
        <v>197</v>
      </c>
      <c r="W5" s="175" t="s">
        <v>122</v>
      </c>
      <c r="X5" s="175" t="s">
        <v>198</v>
      </c>
      <c r="Y5" s="175" t="s">
        <v>19</v>
      </c>
      <c r="Z5" s="175" t="s">
        <v>20</v>
      </c>
      <c r="AA5" s="175" t="s">
        <v>21</v>
      </c>
      <c r="AB5" s="175" t="s">
        <v>22</v>
      </c>
      <c r="AC5" s="175" t="s">
        <v>23</v>
      </c>
      <c r="AD5" s="174" t="s">
        <v>123</v>
      </c>
      <c r="AE5" s="176"/>
    </row>
    <row r="6" spans="1:48" ht="14.5" thickBot="1">
      <c r="A6" s="177"/>
      <c r="B6" s="178" t="s">
        <v>338</v>
      </c>
      <c r="C6" s="179">
        <v>21297356</v>
      </c>
      <c r="D6" s="179">
        <v>548765797</v>
      </c>
      <c r="E6" s="180">
        <v>48154810</v>
      </c>
      <c r="F6" s="181">
        <v>54852504</v>
      </c>
      <c r="G6" s="179">
        <v>10065312</v>
      </c>
      <c r="H6" s="179">
        <v>3488221</v>
      </c>
      <c r="I6" s="179">
        <v>9743396</v>
      </c>
      <c r="J6" s="179">
        <v>8616280</v>
      </c>
      <c r="K6" s="179">
        <v>46082699</v>
      </c>
      <c r="L6" s="179">
        <v>421563615</v>
      </c>
      <c r="M6" s="179">
        <v>269243512</v>
      </c>
      <c r="N6" s="179">
        <v>12371835</v>
      </c>
      <c r="O6" s="179">
        <v>0</v>
      </c>
      <c r="P6" s="179">
        <v>21001890</v>
      </c>
      <c r="Q6" s="179">
        <v>8422558</v>
      </c>
      <c r="R6" s="179">
        <v>2610245</v>
      </c>
      <c r="S6" s="179">
        <v>3155510</v>
      </c>
      <c r="T6" s="179">
        <v>26075221</v>
      </c>
      <c r="U6" s="179">
        <v>1887363</v>
      </c>
      <c r="V6" s="182">
        <v>57609430</v>
      </c>
      <c r="W6" s="182">
        <v>6238964</v>
      </c>
      <c r="X6" s="182">
        <v>9399818</v>
      </c>
      <c r="Y6" s="182">
        <v>45143834</v>
      </c>
      <c r="Z6" s="182">
        <v>18516156</v>
      </c>
      <c r="AA6" s="182">
        <v>12464149</v>
      </c>
      <c r="AB6" s="182">
        <v>992155</v>
      </c>
      <c r="AC6" s="182">
        <v>35071483</v>
      </c>
      <c r="AD6" s="179">
        <v>37715330</v>
      </c>
      <c r="AE6" s="180">
        <f>SUM(C6:AD6)</f>
        <v>1740549443</v>
      </c>
    </row>
    <row r="7" spans="1:48" ht="28">
      <c r="A7" s="183" t="s">
        <v>217</v>
      </c>
      <c r="B7" s="184" t="s">
        <v>331</v>
      </c>
      <c r="C7" s="185">
        <v>0</v>
      </c>
      <c r="D7" s="185">
        <v>3578307</v>
      </c>
      <c r="E7" s="185">
        <v>780065</v>
      </c>
      <c r="F7" s="186">
        <v>0</v>
      </c>
      <c r="G7" s="186">
        <v>0</v>
      </c>
      <c r="H7" s="186">
        <v>0</v>
      </c>
      <c r="I7" s="186">
        <v>510464</v>
      </c>
      <c r="J7" s="186">
        <v>0</v>
      </c>
      <c r="K7" s="186">
        <v>36345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1088701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6">
        <v>0</v>
      </c>
      <c r="AA7" s="186">
        <v>0</v>
      </c>
      <c r="AB7" s="186">
        <v>1</v>
      </c>
      <c r="AC7" s="186">
        <v>2</v>
      </c>
      <c r="AD7" s="186">
        <v>0</v>
      </c>
      <c r="AE7" s="187">
        <f t="shared" ref="AE7:AE13" si="0">SUM(C7:AD7)</f>
        <v>5993885</v>
      </c>
    </row>
    <row r="8" spans="1:48" ht="28">
      <c r="A8" s="188" t="s">
        <v>297</v>
      </c>
      <c r="B8" s="189" t="s">
        <v>332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34416127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6">
        <v>0</v>
      </c>
      <c r="AA8" s="186">
        <v>0</v>
      </c>
      <c r="AB8" s="186">
        <v>0</v>
      </c>
      <c r="AC8" s="186">
        <v>0</v>
      </c>
      <c r="AD8" s="186">
        <v>0</v>
      </c>
      <c r="AE8" s="187">
        <f t="shared" si="0"/>
        <v>34416127</v>
      </c>
    </row>
    <row r="9" spans="1:48" ht="28">
      <c r="A9" s="188" t="s">
        <v>291</v>
      </c>
      <c r="B9" s="189" t="s">
        <v>333</v>
      </c>
      <c r="C9" s="186">
        <v>32468</v>
      </c>
      <c r="D9" s="186">
        <v>539523</v>
      </c>
      <c r="E9" s="186">
        <v>116353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4</v>
      </c>
      <c r="T9" s="186">
        <v>0</v>
      </c>
      <c r="U9" s="186">
        <v>2039</v>
      </c>
      <c r="V9" s="186">
        <v>91651</v>
      </c>
      <c r="W9" s="186">
        <v>15823</v>
      </c>
      <c r="X9" s="186">
        <v>0</v>
      </c>
      <c r="Y9" s="186">
        <v>72800</v>
      </c>
      <c r="Z9" s="186">
        <v>34311</v>
      </c>
      <c r="AA9" s="186">
        <v>8275</v>
      </c>
      <c r="AB9" s="186">
        <v>3036</v>
      </c>
      <c r="AC9" s="186">
        <v>19106</v>
      </c>
      <c r="AD9" s="186">
        <v>0</v>
      </c>
      <c r="AE9" s="187">
        <f t="shared" si="0"/>
        <v>935389</v>
      </c>
    </row>
    <row r="10" spans="1:48" ht="28">
      <c r="A10" s="188" t="s">
        <v>293</v>
      </c>
      <c r="B10" s="189" t="s">
        <v>334</v>
      </c>
      <c r="C10" s="186">
        <v>438886</v>
      </c>
      <c r="D10" s="186">
        <v>8866523</v>
      </c>
      <c r="E10" s="186">
        <v>601305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2563</v>
      </c>
      <c r="T10" s="186">
        <v>0</v>
      </c>
      <c r="U10" s="186">
        <v>49681</v>
      </c>
      <c r="V10" s="186">
        <v>1006754</v>
      </c>
      <c r="W10" s="186">
        <v>87613</v>
      </c>
      <c r="X10" s="186">
        <v>0</v>
      </c>
      <c r="Y10" s="186">
        <v>688257</v>
      </c>
      <c r="Z10" s="186">
        <v>321203</v>
      </c>
      <c r="AA10" s="186">
        <v>116220</v>
      </c>
      <c r="AB10" s="186">
        <v>4609</v>
      </c>
      <c r="AC10" s="186">
        <v>238958</v>
      </c>
      <c r="AD10" s="186">
        <v>0</v>
      </c>
      <c r="AE10" s="187">
        <f t="shared" si="0"/>
        <v>12422572</v>
      </c>
    </row>
    <row r="11" spans="1:48" ht="28">
      <c r="A11" s="188" t="s">
        <v>216</v>
      </c>
      <c r="B11" s="190" t="s">
        <v>341</v>
      </c>
      <c r="C11" s="191">
        <v>-117</v>
      </c>
      <c r="D11" s="191">
        <v>-3408522</v>
      </c>
      <c r="E11" s="191">
        <v>-103607</v>
      </c>
      <c r="F11" s="191">
        <v>-117881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-13899638</v>
      </c>
      <c r="M11" s="191">
        <v>-448737</v>
      </c>
      <c r="N11" s="191">
        <v>0</v>
      </c>
      <c r="O11" s="191">
        <v>0</v>
      </c>
      <c r="P11" s="191">
        <v>0</v>
      </c>
      <c r="Q11" s="191">
        <v>0</v>
      </c>
      <c r="R11" s="191">
        <v>0</v>
      </c>
      <c r="S11" s="191">
        <v>0</v>
      </c>
      <c r="T11" s="191">
        <v>-337</v>
      </c>
      <c r="U11" s="191">
        <v>0</v>
      </c>
      <c r="V11" s="191">
        <v>8201</v>
      </c>
      <c r="W11" s="191">
        <v>-2318</v>
      </c>
      <c r="X11" s="191">
        <v>0</v>
      </c>
      <c r="Y11" s="191">
        <v>-240121</v>
      </c>
      <c r="Z11" s="191">
        <v>174053</v>
      </c>
      <c r="AA11" s="191">
        <v>-178351</v>
      </c>
      <c r="AB11" s="191">
        <v>-4171</v>
      </c>
      <c r="AC11" s="191">
        <v>-238972</v>
      </c>
      <c r="AD11" s="191">
        <v>1604631</v>
      </c>
      <c r="AE11" s="192">
        <f t="shared" si="0"/>
        <v>-16855887</v>
      </c>
    </row>
    <row r="12" spans="1:48" ht="28">
      <c r="A12" s="188" t="s">
        <v>295</v>
      </c>
      <c r="B12" s="189" t="s">
        <v>335</v>
      </c>
      <c r="C12" s="193">
        <v>0</v>
      </c>
      <c r="D12" s="193">
        <v>0</v>
      </c>
      <c r="E12" s="193">
        <v>-1520308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3">
        <v>0</v>
      </c>
      <c r="Y12" s="193">
        <v>-37897</v>
      </c>
      <c r="Z12" s="193">
        <v>0</v>
      </c>
      <c r="AA12" s="193">
        <v>-176221</v>
      </c>
      <c r="AB12" s="193">
        <v>0</v>
      </c>
      <c r="AC12" s="193">
        <v>0</v>
      </c>
      <c r="AD12" s="193">
        <v>0</v>
      </c>
      <c r="AE12" s="194">
        <f t="shared" si="0"/>
        <v>-1734426</v>
      </c>
    </row>
    <row r="13" spans="1:48" ht="28">
      <c r="A13" s="195" t="s">
        <v>182</v>
      </c>
      <c r="B13" s="189" t="s">
        <v>336</v>
      </c>
      <c r="C13" s="193">
        <v>37246</v>
      </c>
      <c r="D13" s="193">
        <v>745711</v>
      </c>
      <c r="E13" s="193">
        <v>90077</v>
      </c>
      <c r="F13" s="193">
        <v>0</v>
      </c>
      <c r="G13" s="193">
        <v>0</v>
      </c>
      <c r="H13" s="193">
        <v>0</v>
      </c>
      <c r="I13" s="193">
        <v>0</v>
      </c>
      <c r="J13" s="193">
        <v>-47866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165</v>
      </c>
      <c r="T13" s="193">
        <v>-5822792</v>
      </c>
      <c r="U13" s="193">
        <v>5826141</v>
      </c>
      <c r="V13" s="193">
        <v>131461</v>
      </c>
      <c r="W13" s="193">
        <v>-43998</v>
      </c>
      <c r="X13" s="193">
        <v>0</v>
      </c>
      <c r="Y13" s="193">
        <v>1567539</v>
      </c>
      <c r="Z13" s="193">
        <v>359253</v>
      </c>
      <c r="AA13" s="193">
        <v>-1506141</v>
      </c>
      <c r="AB13" s="193">
        <v>-222073</v>
      </c>
      <c r="AC13" s="193">
        <v>-1114723</v>
      </c>
      <c r="AD13" s="193">
        <v>0</v>
      </c>
      <c r="AE13" s="193">
        <f t="shared" si="0"/>
        <v>0</v>
      </c>
    </row>
    <row r="14" spans="1:48" ht="28">
      <c r="A14" s="188" t="s">
        <v>301</v>
      </c>
      <c r="B14" s="189" t="s">
        <v>302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-18359738</v>
      </c>
      <c r="M14" s="185">
        <v>-684839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5">
        <v>0</v>
      </c>
      <c r="AA14" s="185">
        <v>0</v>
      </c>
      <c r="AB14" s="185">
        <v>0</v>
      </c>
      <c r="AC14" s="185">
        <v>0</v>
      </c>
      <c r="AD14" s="185">
        <v>0</v>
      </c>
      <c r="AE14" s="187">
        <f>SUM(C14:AD14)</f>
        <v>-19044577</v>
      </c>
    </row>
    <row r="15" spans="1:48">
      <c r="A15" s="196" t="s">
        <v>305</v>
      </c>
      <c r="B15" s="197" t="s">
        <v>337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>
        <v>2409036</v>
      </c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87">
        <f>SUM(C15:AD15)</f>
        <v>2409036</v>
      </c>
    </row>
    <row r="16" spans="1:48" ht="14.5" thickBot="1">
      <c r="A16" s="196" t="s">
        <v>324</v>
      </c>
      <c r="B16" s="190" t="s">
        <v>325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>
        <v>2708652</v>
      </c>
      <c r="AD16" s="193"/>
      <c r="AE16" s="187">
        <f>SUM(C16:AD16)</f>
        <v>2708652</v>
      </c>
    </row>
    <row r="17" spans="1:31" ht="14.5" thickBot="1">
      <c r="A17" s="198"/>
      <c r="B17" s="199" t="s">
        <v>167</v>
      </c>
      <c r="C17" s="200">
        <f>SUM(C7:C16)</f>
        <v>508483</v>
      </c>
      <c r="D17" s="200">
        <f t="shared" ref="D17:AD17" si="1">SUM(D7:D16)</f>
        <v>10321542</v>
      </c>
      <c r="E17" s="200">
        <f t="shared" si="1"/>
        <v>-36115</v>
      </c>
      <c r="F17" s="200">
        <f t="shared" si="1"/>
        <v>-117881</v>
      </c>
      <c r="G17" s="200">
        <f t="shared" si="1"/>
        <v>0</v>
      </c>
      <c r="H17" s="200">
        <f t="shared" si="1"/>
        <v>0</v>
      </c>
      <c r="I17" s="200">
        <f t="shared" si="1"/>
        <v>510464</v>
      </c>
      <c r="J17" s="200">
        <f t="shared" si="1"/>
        <v>-47866</v>
      </c>
      <c r="K17" s="200">
        <f t="shared" si="1"/>
        <v>36345</v>
      </c>
      <c r="L17" s="200">
        <f t="shared" si="1"/>
        <v>-32259376</v>
      </c>
      <c r="M17" s="200">
        <f t="shared" si="1"/>
        <v>-1133576</v>
      </c>
      <c r="N17" s="200">
        <f t="shared" si="1"/>
        <v>0</v>
      </c>
      <c r="O17" s="200">
        <f t="shared" si="1"/>
        <v>0</v>
      </c>
      <c r="P17" s="200">
        <f t="shared" si="1"/>
        <v>0</v>
      </c>
      <c r="Q17" s="200">
        <f t="shared" si="1"/>
        <v>0</v>
      </c>
      <c r="R17" s="200">
        <f t="shared" si="1"/>
        <v>0</v>
      </c>
      <c r="S17" s="200">
        <f t="shared" si="1"/>
        <v>1091433</v>
      </c>
      <c r="T17" s="200">
        <f t="shared" si="1"/>
        <v>31002034</v>
      </c>
      <c r="U17" s="200">
        <f t="shared" si="1"/>
        <v>5877861</v>
      </c>
      <c r="V17" s="200">
        <f t="shared" si="1"/>
        <v>1238067</v>
      </c>
      <c r="W17" s="200">
        <f t="shared" si="1"/>
        <v>57120</v>
      </c>
      <c r="X17" s="200">
        <f t="shared" si="1"/>
        <v>0</v>
      </c>
      <c r="Y17" s="200">
        <f t="shared" si="1"/>
        <v>2050578</v>
      </c>
      <c r="Z17" s="200">
        <f t="shared" si="1"/>
        <v>888820</v>
      </c>
      <c r="AA17" s="200">
        <f t="shared" si="1"/>
        <v>-1736218</v>
      </c>
      <c r="AB17" s="200">
        <f t="shared" si="1"/>
        <v>-218598</v>
      </c>
      <c r="AC17" s="200">
        <f t="shared" si="1"/>
        <v>1613023</v>
      </c>
      <c r="AD17" s="200">
        <f t="shared" si="1"/>
        <v>1604631</v>
      </c>
      <c r="AE17" s="201">
        <f>SUM(C17:AD17)</f>
        <v>21250771</v>
      </c>
    </row>
    <row r="18" spans="1:31">
      <c r="A18" s="202"/>
      <c r="B18" s="203" t="s">
        <v>4</v>
      </c>
      <c r="C18" s="204">
        <v>504021</v>
      </c>
      <c r="D18" s="204">
        <v>9144062</v>
      </c>
      <c r="E18" s="204">
        <v>716425</v>
      </c>
      <c r="F18" s="204">
        <v>0</v>
      </c>
      <c r="G18" s="204">
        <v>0</v>
      </c>
      <c r="H18" s="204">
        <v>0</v>
      </c>
      <c r="I18" s="204">
        <v>0</v>
      </c>
      <c r="J18" s="204">
        <v>-47866</v>
      </c>
      <c r="K18" s="204">
        <v>0</v>
      </c>
      <c r="L18" s="204">
        <v>-9559738</v>
      </c>
      <c r="M18" s="204">
        <v>-684839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2732</v>
      </c>
      <c r="T18" s="204">
        <v>8727978</v>
      </c>
      <c r="U18" s="204">
        <v>3495815</v>
      </c>
      <c r="V18" s="204">
        <v>1130375</v>
      </c>
      <c r="W18" s="204">
        <v>60849</v>
      </c>
      <c r="X18" s="204">
        <v>0</v>
      </c>
      <c r="Y18" s="204">
        <v>2288825</v>
      </c>
      <c r="Z18" s="204">
        <v>650174</v>
      </c>
      <c r="AA18" s="204">
        <v>-1393936</v>
      </c>
      <c r="AB18" s="204">
        <v>-194632</v>
      </c>
      <c r="AC18" s="204">
        <v>1684350</v>
      </c>
      <c r="AD18" s="204">
        <v>0</v>
      </c>
      <c r="AE18" s="205">
        <f t="shared" ref="AE18:AE20" si="2">SUM(C18:AD18)</f>
        <v>16524595</v>
      </c>
    </row>
    <row r="19" spans="1:31">
      <c r="A19" s="202"/>
      <c r="B19" s="206" t="s">
        <v>323</v>
      </c>
      <c r="C19" s="207">
        <v>4462</v>
      </c>
      <c r="D19" s="207">
        <v>1177480</v>
      </c>
      <c r="E19" s="207">
        <v>767768</v>
      </c>
      <c r="F19" s="207">
        <v>-117881</v>
      </c>
      <c r="G19" s="207">
        <v>0</v>
      </c>
      <c r="H19" s="207">
        <v>0</v>
      </c>
      <c r="I19" s="207">
        <v>510464</v>
      </c>
      <c r="J19" s="207">
        <v>0</v>
      </c>
      <c r="K19" s="207">
        <v>36345</v>
      </c>
      <c r="L19" s="207">
        <v>-22699638</v>
      </c>
      <c r="M19" s="207">
        <v>-448737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1088701</v>
      </c>
      <c r="T19" s="207">
        <v>22274056</v>
      </c>
      <c r="U19" s="207">
        <v>2382046</v>
      </c>
      <c r="V19" s="207">
        <v>107692</v>
      </c>
      <c r="W19" s="207">
        <v>-3729</v>
      </c>
      <c r="X19" s="207">
        <v>0</v>
      </c>
      <c r="Y19" s="207">
        <v>-195903</v>
      </c>
      <c r="Z19" s="207">
        <v>238646</v>
      </c>
      <c r="AA19" s="207">
        <v>-170508</v>
      </c>
      <c r="AB19" s="207">
        <v>-23966</v>
      </c>
      <c r="AC19" s="207">
        <v>-71327</v>
      </c>
      <c r="AD19" s="207">
        <v>1604631</v>
      </c>
      <c r="AE19" s="208">
        <f t="shared" si="2"/>
        <v>6460602</v>
      </c>
    </row>
    <row r="20" spans="1:31" ht="14.5" thickBot="1">
      <c r="A20" s="202"/>
      <c r="B20" s="209" t="s">
        <v>35</v>
      </c>
      <c r="C20" s="210"/>
      <c r="D20" s="211">
        <v>0</v>
      </c>
      <c r="E20" s="211">
        <v>-1520308</v>
      </c>
      <c r="F20" s="211"/>
      <c r="G20" s="211"/>
      <c r="H20" s="211"/>
      <c r="I20" s="211">
        <v>0</v>
      </c>
      <c r="J20" s="211"/>
      <c r="K20" s="211"/>
      <c r="L20" s="211">
        <v>0</v>
      </c>
      <c r="M20" s="211"/>
      <c r="N20" s="211"/>
      <c r="O20" s="211"/>
      <c r="P20" s="211"/>
      <c r="Q20" s="211"/>
      <c r="R20" s="211"/>
      <c r="S20" s="211">
        <v>0</v>
      </c>
      <c r="T20" s="211"/>
      <c r="U20" s="211"/>
      <c r="V20" s="211"/>
      <c r="W20" s="211">
        <v>0</v>
      </c>
      <c r="X20" s="211">
        <v>0</v>
      </c>
      <c r="Y20" s="211">
        <v>-42344</v>
      </c>
      <c r="Z20" s="211"/>
      <c r="AA20" s="211">
        <v>-171774</v>
      </c>
      <c r="AB20" s="211"/>
      <c r="AC20" s="211"/>
      <c r="AD20" s="211"/>
      <c r="AE20" s="212">
        <f t="shared" si="2"/>
        <v>-1734426</v>
      </c>
    </row>
    <row r="21" spans="1:31" ht="14.5" thickBot="1">
      <c r="A21" s="213"/>
      <c r="B21" s="199" t="s">
        <v>329</v>
      </c>
      <c r="C21" s="214">
        <f t="shared" ref="C21:AD21" si="3">C17+C6</f>
        <v>21805839</v>
      </c>
      <c r="D21" s="214">
        <f t="shared" si="3"/>
        <v>559087339</v>
      </c>
      <c r="E21" s="214">
        <f t="shared" si="3"/>
        <v>48118695</v>
      </c>
      <c r="F21" s="214">
        <f t="shared" si="3"/>
        <v>54734623</v>
      </c>
      <c r="G21" s="214">
        <f t="shared" si="3"/>
        <v>10065312</v>
      </c>
      <c r="H21" s="214">
        <f t="shared" si="3"/>
        <v>3488221</v>
      </c>
      <c r="I21" s="214">
        <f t="shared" si="3"/>
        <v>10253860</v>
      </c>
      <c r="J21" s="214">
        <f t="shared" si="3"/>
        <v>8568414</v>
      </c>
      <c r="K21" s="214">
        <f t="shared" si="3"/>
        <v>46119044</v>
      </c>
      <c r="L21" s="214">
        <f t="shared" si="3"/>
        <v>389304239</v>
      </c>
      <c r="M21" s="214">
        <f t="shared" si="3"/>
        <v>268109936</v>
      </c>
      <c r="N21" s="214">
        <f t="shared" si="3"/>
        <v>12371835</v>
      </c>
      <c r="O21" s="214">
        <f t="shared" si="3"/>
        <v>0</v>
      </c>
      <c r="P21" s="214">
        <f t="shared" si="3"/>
        <v>21001890</v>
      </c>
      <c r="Q21" s="214">
        <f t="shared" si="3"/>
        <v>8422558</v>
      </c>
      <c r="R21" s="214">
        <f t="shared" si="3"/>
        <v>2610245</v>
      </c>
      <c r="S21" s="214">
        <f t="shared" si="3"/>
        <v>4246943</v>
      </c>
      <c r="T21" s="214">
        <f t="shared" si="3"/>
        <v>57077255</v>
      </c>
      <c r="U21" s="214">
        <f t="shared" si="3"/>
        <v>7765224</v>
      </c>
      <c r="V21" s="214">
        <f t="shared" si="3"/>
        <v>58847497</v>
      </c>
      <c r="W21" s="214">
        <f t="shared" si="3"/>
        <v>6296084</v>
      </c>
      <c r="X21" s="214">
        <f t="shared" si="3"/>
        <v>9399818</v>
      </c>
      <c r="Y21" s="214">
        <f t="shared" si="3"/>
        <v>47194412</v>
      </c>
      <c r="Z21" s="214">
        <f t="shared" si="3"/>
        <v>19404976</v>
      </c>
      <c r="AA21" s="214">
        <f t="shared" si="3"/>
        <v>10727931</v>
      </c>
      <c r="AB21" s="214">
        <f t="shared" si="3"/>
        <v>773557</v>
      </c>
      <c r="AC21" s="214">
        <f t="shared" si="3"/>
        <v>36684506</v>
      </c>
      <c r="AD21" s="214">
        <f t="shared" si="3"/>
        <v>39319961</v>
      </c>
      <c r="AE21" s="214">
        <f>AE17+AE6</f>
        <v>1761800214</v>
      </c>
    </row>
    <row r="22" spans="1:31">
      <c r="A22" s="164"/>
    </row>
    <row r="23" spans="1:31">
      <c r="A23" s="164"/>
    </row>
    <row r="24" spans="1:31">
      <c r="A24" s="164"/>
    </row>
    <row r="25" spans="1:31">
      <c r="A25" s="164"/>
    </row>
    <row r="26" spans="1:31">
      <c r="A26" s="164"/>
    </row>
    <row r="27" spans="1:31">
      <c r="A27" s="164"/>
    </row>
    <row r="28" spans="1:31">
      <c r="A28" s="164"/>
    </row>
    <row r="29" spans="1:31">
      <c r="A29" s="164"/>
    </row>
    <row r="30" spans="1:31">
      <c r="A30" s="164"/>
    </row>
    <row r="31" spans="1:31">
      <c r="A31" s="164"/>
    </row>
    <row r="32" spans="1:31">
      <c r="A32" s="164"/>
    </row>
    <row r="33" spans="1:31">
      <c r="A33" s="164"/>
    </row>
    <row r="34" spans="1:31">
      <c r="A34" s="164"/>
    </row>
    <row r="35" spans="1:31">
      <c r="A35" s="164"/>
    </row>
    <row r="36" spans="1:31" s="216" customFormat="1">
      <c r="A36" s="215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</row>
    <row r="37" spans="1:31" s="216" customFormat="1">
      <c r="A37" s="215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</row>
    <row r="38" spans="1:31" s="217" customFormat="1">
      <c r="A38" s="215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</row>
    <row r="39" spans="1:31" s="217" customFormat="1">
      <c r="A39" s="215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</row>
    <row r="40" spans="1:31" s="217" customFormat="1">
      <c r="A40" s="215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</row>
    <row r="41" spans="1:31" s="218" customFormat="1">
      <c r="A41" s="215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</row>
    <row r="63" spans="32:32">
      <c r="AF63" s="219"/>
    </row>
    <row r="64" spans="32:32">
      <c r="AF64" s="219"/>
    </row>
    <row r="65" spans="32:32">
      <c r="AF65" s="219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horizontalDpi="300" verticalDpi="300" r:id="rId1"/>
  <headerFooter alignWithMargins="0">
    <oddHeader>&amp;A</oddHead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85" zoomScaleNormal="85" workbookViewId="0">
      <pane ySplit="5" topLeftCell="A42" activePane="bottomLeft" state="frozen"/>
      <selection activeCell="B59" sqref="B59"/>
      <selection pane="bottomLeft" activeCell="H44" sqref="H44"/>
    </sheetView>
  </sheetViews>
  <sheetFormatPr defaultColWidth="9.1796875" defaultRowHeight="15.5"/>
  <cols>
    <col min="1" max="1" width="10" style="77" customWidth="1"/>
    <col min="2" max="2" width="49.1796875" style="77" customWidth="1"/>
    <col min="3" max="7" width="15.7265625" style="78" customWidth="1"/>
    <col min="8" max="8" width="16" style="50" customWidth="1"/>
    <col min="9" max="9" width="9.1796875" style="50"/>
    <col min="10" max="10" width="10.26953125" style="50" customWidth="1"/>
    <col min="11" max="11" width="12" style="50" customWidth="1"/>
    <col min="12" max="12" width="9.54296875" style="50" bestFit="1" customWidth="1"/>
    <col min="13" max="16384" width="9.1796875" style="50"/>
  </cols>
  <sheetData>
    <row r="1" spans="1:13" ht="15">
      <c r="A1" s="437" t="s">
        <v>3</v>
      </c>
      <c r="B1" s="437"/>
      <c r="C1" s="437"/>
      <c r="D1" s="437"/>
      <c r="E1" s="437"/>
      <c r="F1" s="437"/>
      <c r="G1" s="437"/>
      <c r="H1" s="437"/>
      <c r="I1" s="81"/>
      <c r="K1" s="81"/>
      <c r="L1" s="81"/>
      <c r="M1" s="81"/>
    </row>
    <row r="2" spans="1:13" ht="15">
      <c r="A2" s="437" t="s">
        <v>290</v>
      </c>
      <c r="B2" s="437"/>
      <c r="C2" s="437"/>
      <c r="D2" s="437"/>
      <c r="E2" s="437"/>
      <c r="F2" s="437"/>
      <c r="G2" s="437"/>
      <c r="H2" s="437"/>
      <c r="I2" s="81"/>
      <c r="K2" s="81"/>
      <c r="L2" s="81"/>
      <c r="M2" s="81"/>
    </row>
    <row r="3" spans="1:13" ht="15">
      <c r="A3" s="438" t="s">
        <v>253</v>
      </c>
      <c r="B3" s="438"/>
      <c r="C3" s="438"/>
      <c r="D3" s="438"/>
      <c r="E3" s="438"/>
      <c r="F3" s="438"/>
      <c r="G3" s="438"/>
      <c r="H3" s="438"/>
      <c r="I3" s="81"/>
      <c r="K3" s="81"/>
      <c r="L3" s="81"/>
      <c r="M3" s="81"/>
    </row>
    <row r="4" spans="1:13" ht="15">
      <c r="A4" s="51"/>
      <c r="B4" s="3"/>
      <c r="C4" s="2"/>
      <c r="D4" s="52"/>
      <c r="E4" s="2"/>
      <c r="F4" s="2"/>
      <c r="G4" s="2"/>
      <c r="H4" s="81"/>
      <c r="I4" s="81"/>
      <c r="K4" s="81"/>
      <c r="L4" s="81"/>
      <c r="M4" s="81"/>
    </row>
    <row r="5" spans="1:13" ht="69" customHeight="1">
      <c r="A5" s="53" t="s">
        <v>1</v>
      </c>
      <c r="B5" s="54" t="s">
        <v>0</v>
      </c>
      <c r="C5" s="56" t="s">
        <v>255</v>
      </c>
      <c r="D5" s="55" t="s">
        <v>330</v>
      </c>
      <c r="E5" s="56" t="s">
        <v>426</v>
      </c>
      <c r="F5" s="56" t="s">
        <v>150</v>
      </c>
      <c r="G5" s="56" t="s">
        <v>151</v>
      </c>
      <c r="H5" s="56" t="s">
        <v>200</v>
      </c>
      <c r="I5" s="81"/>
      <c r="K5" s="81"/>
      <c r="L5" s="81"/>
      <c r="M5" s="81"/>
    </row>
    <row r="6" spans="1:13">
      <c r="A6" s="57" t="s">
        <v>24</v>
      </c>
      <c r="B6" s="58" t="s">
        <v>7</v>
      </c>
      <c r="C6" s="59">
        <v>444.1</v>
      </c>
      <c r="D6" s="59">
        <v>0</v>
      </c>
      <c r="E6" s="59">
        <v>444.1</v>
      </c>
      <c r="F6" s="59">
        <v>411.3</v>
      </c>
      <c r="G6" s="59">
        <v>411.3</v>
      </c>
      <c r="H6" s="59">
        <v>32.800000000000011</v>
      </c>
      <c r="I6" s="60"/>
      <c r="J6" s="81"/>
      <c r="K6" s="60"/>
      <c r="L6" s="60"/>
      <c r="M6" s="60"/>
    </row>
    <row r="7" spans="1:13" ht="15">
      <c r="A7" s="61" t="s">
        <v>124</v>
      </c>
      <c r="B7" s="62"/>
      <c r="C7" s="63">
        <v>444.1</v>
      </c>
      <c r="D7" s="63">
        <v>0</v>
      </c>
      <c r="E7" s="63">
        <v>444.1</v>
      </c>
      <c r="F7" s="63">
        <v>411.3</v>
      </c>
      <c r="G7" s="63">
        <v>411.3</v>
      </c>
      <c r="H7" s="63">
        <v>32.800000000000011</v>
      </c>
      <c r="I7" s="60"/>
      <c r="J7" s="81"/>
      <c r="K7" s="60"/>
      <c r="L7" s="60"/>
      <c r="M7" s="60"/>
    </row>
    <row r="8" spans="1:13">
      <c r="A8" s="57" t="s">
        <v>25</v>
      </c>
      <c r="B8" s="58" t="s">
        <v>8</v>
      </c>
      <c r="C8" s="64">
        <v>9335.9000000000015</v>
      </c>
      <c r="D8" s="66">
        <v>0</v>
      </c>
      <c r="E8" s="64">
        <v>9340.2999999999993</v>
      </c>
      <c r="F8" s="64">
        <v>8981</v>
      </c>
      <c r="G8" s="64">
        <v>8981</v>
      </c>
      <c r="H8" s="64">
        <v>359.3</v>
      </c>
      <c r="I8" s="60"/>
      <c r="J8" s="81"/>
      <c r="K8" s="60"/>
      <c r="L8" s="60"/>
      <c r="M8" s="60"/>
    </row>
    <row r="9" spans="1:13">
      <c r="A9" s="57" t="s">
        <v>26</v>
      </c>
      <c r="B9" s="58" t="s">
        <v>9</v>
      </c>
      <c r="C9" s="64">
        <v>560.5999999999998</v>
      </c>
      <c r="D9" s="66">
        <v>0</v>
      </c>
      <c r="E9" s="64">
        <v>549.1</v>
      </c>
      <c r="F9" s="64">
        <v>524.5</v>
      </c>
      <c r="G9" s="64">
        <v>524.5</v>
      </c>
      <c r="H9" s="64">
        <v>24.600000000000023</v>
      </c>
      <c r="I9" s="60"/>
      <c r="J9" s="81"/>
      <c r="K9" s="60"/>
      <c r="L9" s="65"/>
      <c r="M9" s="60"/>
    </row>
    <row r="10" spans="1:13">
      <c r="A10" s="57" t="s">
        <v>27</v>
      </c>
      <c r="B10" s="58" t="s">
        <v>189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0"/>
      <c r="J10" s="81"/>
      <c r="K10" s="60"/>
      <c r="L10" s="67"/>
      <c r="M10" s="60"/>
    </row>
    <row r="11" spans="1:13">
      <c r="A11" s="57" t="s">
        <v>28</v>
      </c>
      <c r="B11" s="58" t="s">
        <v>10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0"/>
      <c r="J11" s="68"/>
      <c r="K11" s="60"/>
      <c r="L11" s="67"/>
      <c r="M11" s="60"/>
    </row>
    <row r="12" spans="1:13">
      <c r="A12" s="57" t="s">
        <v>29</v>
      </c>
      <c r="B12" s="58" t="s">
        <v>191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0"/>
      <c r="J12" s="68"/>
      <c r="K12" s="60"/>
      <c r="L12" s="67"/>
      <c r="M12" s="60"/>
    </row>
    <row r="13" spans="1:13">
      <c r="A13" s="57" t="s">
        <v>112</v>
      </c>
      <c r="B13" s="58" t="s">
        <v>11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0"/>
      <c r="J13" s="68"/>
      <c r="K13" s="60"/>
      <c r="L13" s="67"/>
      <c r="M13" s="60"/>
    </row>
    <row r="14" spans="1:13">
      <c r="A14" s="57" t="s">
        <v>113</v>
      </c>
      <c r="B14" s="58" t="s">
        <v>201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0"/>
      <c r="J14" s="69"/>
      <c r="K14" s="60"/>
      <c r="L14" s="67"/>
      <c r="M14" s="60"/>
    </row>
    <row r="15" spans="1:13">
      <c r="A15" s="57" t="s">
        <v>114</v>
      </c>
      <c r="B15" s="58" t="s">
        <v>12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0"/>
      <c r="J15" s="69"/>
      <c r="K15" s="60"/>
      <c r="L15" s="67"/>
      <c r="M15" s="60"/>
    </row>
    <row r="16" spans="1:13">
      <c r="A16" s="57" t="s">
        <v>115</v>
      </c>
      <c r="B16" s="58" t="s">
        <v>13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0"/>
      <c r="J16" s="69"/>
      <c r="K16" s="60"/>
      <c r="L16" s="67"/>
      <c r="M16" s="60"/>
    </row>
    <row r="17" spans="1:13">
      <c r="A17" s="57" t="s">
        <v>116</v>
      </c>
      <c r="B17" s="58" t="s">
        <v>143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0"/>
      <c r="J17" s="69"/>
      <c r="K17" s="60"/>
      <c r="L17" s="67"/>
      <c r="M17" s="60"/>
    </row>
    <row r="18" spans="1:13">
      <c r="A18" s="57" t="s">
        <v>117</v>
      </c>
      <c r="B18" s="58" t="s">
        <v>196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0"/>
      <c r="J18" s="70"/>
      <c r="K18" s="60"/>
      <c r="L18" s="67"/>
      <c r="M18" s="67"/>
    </row>
    <row r="19" spans="1:13">
      <c r="A19" s="57" t="s">
        <v>118</v>
      </c>
      <c r="B19" s="58" t="s">
        <v>238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0"/>
      <c r="J19" s="70"/>
      <c r="K19" s="60"/>
      <c r="L19" s="67"/>
      <c r="M19" s="67"/>
    </row>
    <row r="20" spans="1:13" ht="15">
      <c r="A20" s="61" t="s">
        <v>125</v>
      </c>
      <c r="B20" s="62"/>
      <c r="C20" s="63">
        <v>9896.5000000000018</v>
      </c>
      <c r="D20" s="63">
        <v>0</v>
      </c>
      <c r="E20" s="63">
        <v>9889.4</v>
      </c>
      <c r="F20" s="63">
        <v>9505.5</v>
      </c>
      <c r="G20" s="63">
        <v>9505.5</v>
      </c>
      <c r="H20" s="63">
        <v>383.90000000000003</v>
      </c>
      <c r="I20" s="60"/>
      <c r="J20" s="70"/>
      <c r="K20" s="69"/>
      <c r="L20" s="67"/>
      <c r="M20" s="67"/>
    </row>
    <row r="21" spans="1:13">
      <c r="A21" s="57" t="s">
        <v>30</v>
      </c>
      <c r="B21" s="58" t="s">
        <v>14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0"/>
      <c r="J21" s="70"/>
      <c r="K21" s="69"/>
      <c r="L21" s="67"/>
      <c r="M21" s="67"/>
    </row>
    <row r="22" spans="1:13">
      <c r="A22" s="57" t="s">
        <v>119</v>
      </c>
      <c r="B22" s="58" t="s">
        <v>15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0"/>
      <c r="J22" s="70"/>
      <c r="K22" s="69"/>
      <c r="L22" s="67"/>
      <c r="M22" s="67"/>
    </row>
    <row r="23" spans="1:13">
      <c r="A23" s="57" t="s">
        <v>120</v>
      </c>
      <c r="B23" s="58" t="s">
        <v>202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0"/>
      <c r="J23" s="71"/>
      <c r="K23" s="69"/>
      <c r="L23" s="67"/>
      <c r="M23" s="67"/>
    </row>
    <row r="24" spans="1:13">
      <c r="A24" s="57" t="s">
        <v>102</v>
      </c>
      <c r="B24" s="58" t="s">
        <v>17</v>
      </c>
      <c r="C24" s="64">
        <v>2</v>
      </c>
      <c r="D24" s="66">
        <v>0</v>
      </c>
      <c r="E24" s="64">
        <v>2</v>
      </c>
      <c r="F24" s="64">
        <v>2</v>
      </c>
      <c r="G24" s="64">
        <v>2</v>
      </c>
      <c r="H24" s="64">
        <v>0</v>
      </c>
      <c r="I24" s="60"/>
      <c r="J24" s="71"/>
      <c r="K24" s="69"/>
      <c r="L24" s="67"/>
      <c r="M24" s="67"/>
    </row>
    <row r="25" spans="1:13">
      <c r="A25" s="57" t="s">
        <v>103</v>
      </c>
      <c r="B25" s="58" t="s">
        <v>147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0"/>
      <c r="J25" s="71"/>
      <c r="K25" s="69"/>
      <c r="L25" s="67"/>
      <c r="M25" s="67"/>
    </row>
    <row r="26" spans="1:13">
      <c r="A26" s="57" t="s">
        <v>121</v>
      </c>
      <c r="B26" s="58" t="s">
        <v>148</v>
      </c>
      <c r="C26" s="64">
        <v>33.799999999999997</v>
      </c>
      <c r="D26" s="66">
        <v>27</v>
      </c>
      <c r="E26" s="64">
        <v>61.9</v>
      </c>
      <c r="F26" s="64">
        <v>49.400000000000006</v>
      </c>
      <c r="G26" s="64">
        <v>49.400000000000006</v>
      </c>
      <c r="H26" s="64">
        <v>12.499999999999993</v>
      </c>
      <c r="I26" s="60"/>
      <c r="J26" s="71"/>
      <c r="K26" s="69"/>
      <c r="L26" s="65"/>
      <c r="M26" s="67"/>
    </row>
    <row r="27" spans="1:13" ht="15">
      <c r="A27" s="61" t="s">
        <v>126</v>
      </c>
      <c r="B27" s="62"/>
      <c r="C27" s="63">
        <v>35.799999999999997</v>
      </c>
      <c r="D27" s="63">
        <v>27</v>
      </c>
      <c r="E27" s="63">
        <v>63.9</v>
      </c>
      <c r="F27" s="63">
        <v>51.400000000000006</v>
      </c>
      <c r="G27" s="63">
        <v>51.400000000000006</v>
      </c>
      <c r="H27" s="63">
        <v>12.499999999999993</v>
      </c>
      <c r="I27" s="60"/>
      <c r="J27" s="71"/>
      <c r="K27" s="69"/>
      <c r="L27" s="65"/>
      <c r="M27" s="67"/>
    </row>
    <row r="28" spans="1:13">
      <c r="A28" s="57" t="s">
        <v>104</v>
      </c>
      <c r="B28" s="58" t="s">
        <v>18</v>
      </c>
      <c r="C28" s="64">
        <v>1006.4999999999997</v>
      </c>
      <c r="D28" s="66">
        <v>0</v>
      </c>
      <c r="E28" s="64">
        <v>1013.7</v>
      </c>
      <c r="F28" s="64">
        <v>933.5</v>
      </c>
      <c r="G28" s="64">
        <v>933.5</v>
      </c>
      <c r="H28" s="64">
        <v>80.200000000000045</v>
      </c>
      <c r="I28" s="60"/>
      <c r="J28" s="71"/>
      <c r="K28" s="69"/>
      <c r="L28" s="65"/>
      <c r="M28" s="67"/>
    </row>
    <row r="29" spans="1:13">
      <c r="A29" s="57" t="s">
        <v>105</v>
      </c>
      <c r="B29" s="58" t="s">
        <v>122</v>
      </c>
      <c r="C29" s="64">
        <v>84.8</v>
      </c>
      <c r="D29" s="66">
        <v>0</v>
      </c>
      <c r="E29" s="64">
        <v>77.3</v>
      </c>
      <c r="F29" s="64">
        <v>69.2</v>
      </c>
      <c r="G29" s="64">
        <v>69.2</v>
      </c>
      <c r="H29" s="64">
        <v>8.1</v>
      </c>
      <c r="I29" s="60"/>
      <c r="J29" s="71"/>
      <c r="K29" s="69"/>
      <c r="L29" s="65"/>
      <c r="M29" s="67"/>
    </row>
    <row r="30" spans="1:13">
      <c r="A30" s="57" t="s">
        <v>106</v>
      </c>
      <c r="B30" s="58" t="s">
        <v>203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0"/>
      <c r="J30" s="65"/>
      <c r="K30" s="69"/>
      <c r="L30" s="60"/>
    </row>
    <row r="31" spans="1:13" ht="15">
      <c r="A31" s="61" t="s">
        <v>127</v>
      </c>
      <c r="B31" s="62"/>
      <c r="C31" s="63">
        <v>1091.2999999999997</v>
      </c>
      <c r="D31" s="63">
        <v>0</v>
      </c>
      <c r="E31" s="63">
        <v>1091</v>
      </c>
      <c r="F31" s="63">
        <v>1002.7</v>
      </c>
      <c r="G31" s="63">
        <v>1002.7</v>
      </c>
      <c r="H31" s="63">
        <v>88.30000000000004</v>
      </c>
      <c r="I31" s="60"/>
      <c r="J31" s="65"/>
      <c r="K31" s="69"/>
      <c r="L31" s="60"/>
    </row>
    <row r="32" spans="1:13">
      <c r="A32" s="57" t="s">
        <v>107</v>
      </c>
      <c r="B32" s="58" t="s">
        <v>19</v>
      </c>
      <c r="C32" s="64">
        <v>728.6999999999997</v>
      </c>
      <c r="D32" s="63">
        <v>0</v>
      </c>
      <c r="E32" s="64">
        <v>726.8</v>
      </c>
      <c r="F32" s="64">
        <v>679.8</v>
      </c>
      <c r="G32" s="64">
        <v>679.8</v>
      </c>
      <c r="H32" s="64">
        <v>47</v>
      </c>
      <c r="I32" s="60"/>
      <c r="J32" s="65"/>
      <c r="K32" s="69"/>
      <c r="L32" s="60"/>
    </row>
    <row r="33" spans="1:14" s="72" customFormat="1" ht="15">
      <c r="A33" s="61" t="s">
        <v>128</v>
      </c>
      <c r="B33" s="62"/>
      <c r="C33" s="63">
        <v>728.6999999999997</v>
      </c>
      <c r="D33" s="63">
        <v>0</v>
      </c>
      <c r="E33" s="63">
        <v>726.8</v>
      </c>
      <c r="F33" s="63">
        <v>679.8</v>
      </c>
      <c r="G33" s="63">
        <v>679.8</v>
      </c>
      <c r="H33" s="63">
        <v>47</v>
      </c>
      <c r="I33" s="60"/>
      <c r="J33" s="65"/>
      <c r="K33" s="69"/>
      <c r="L33" s="60"/>
    </row>
    <row r="34" spans="1:14">
      <c r="A34" s="73" t="s">
        <v>108</v>
      </c>
      <c r="B34" s="74" t="s">
        <v>20</v>
      </c>
      <c r="C34" s="59">
        <v>260.10000000000002</v>
      </c>
      <c r="D34" s="59">
        <v>0</v>
      </c>
      <c r="E34" s="59">
        <v>271.50000000000006</v>
      </c>
      <c r="F34" s="59">
        <v>219.70000000000002</v>
      </c>
      <c r="G34" s="59">
        <v>219.70000000000002</v>
      </c>
      <c r="H34" s="59">
        <v>34.799999999999983</v>
      </c>
      <c r="I34" s="60"/>
      <c r="J34" s="65"/>
      <c r="K34" s="69"/>
      <c r="L34" s="60"/>
    </row>
    <row r="35" spans="1:14">
      <c r="A35" s="57" t="s">
        <v>109</v>
      </c>
      <c r="B35" s="58" t="s">
        <v>21</v>
      </c>
      <c r="C35" s="66">
        <v>181.99999999999994</v>
      </c>
      <c r="D35" s="66">
        <v>0</v>
      </c>
      <c r="E35" s="66">
        <v>182.9</v>
      </c>
      <c r="F35" s="66">
        <v>141.30000000000001</v>
      </c>
      <c r="G35" s="66">
        <v>141.30000000000001</v>
      </c>
      <c r="H35" s="66">
        <v>40.599999999999994</v>
      </c>
      <c r="I35" s="60"/>
      <c r="J35" s="60"/>
      <c r="K35" s="60"/>
      <c r="L35" s="60"/>
    </row>
    <row r="36" spans="1:14">
      <c r="A36" s="57" t="s">
        <v>110</v>
      </c>
      <c r="B36" s="58" t="s">
        <v>22</v>
      </c>
      <c r="C36" s="66">
        <v>12.100000000000001</v>
      </c>
      <c r="D36" s="66">
        <v>0</v>
      </c>
      <c r="E36" s="66">
        <v>5.8</v>
      </c>
      <c r="F36" s="66">
        <v>5</v>
      </c>
      <c r="G36" s="66">
        <v>5</v>
      </c>
      <c r="H36" s="66">
        <v>0.20000000000000018</v>
      </c>
      <c r="I36" s="60"/>
      <c r="J36" s="60"/>
      <c r="K36" s="60"/>
      <c r="L36" s="60"/>
    </row>
    <row r="37" spans="1:14">
      <c r="A37" s="57" t="s">
        <v>111</v>
      </c>
      <c r="B37" s="58" t="s">
        <v>23</v>
      </c>
      <c r="C37" s="66">
        <v>205.00000000000003</v>
      </c>
      <c r="D37" s="66">
        <v>0</v>
      </c>
      <c r="E37" s="66">
        <v>207.20000000000005</v>
      </c>
      <c r="F37" s="66">
        <v>152.80000000000001</v>
      </c>
      <c r="G37" s="66">
        <v>152.80000000000001</v>
      </c>
      <c r="H37" s="66">
        <v>13</v>
      </c>
      <c r="I37" s="60"/>
      <c r="J37" s="60"/>
      <c r="K37" s="60"/>
      <c r="L37" s="60"/>
    </row>
    <row r="38" spans="1:14" s="72" customFormat="1" ht="15">
      <c r="A38" s="61" t="s">
        <v>129</v>
      </c>
      <c r="B38" s="75"/>
      <c r="C38" s="63">
        <v>659.2</v>
      </c>
      <c r="D38" s="63">
        <v>0</v>
      </c>
      <c r="E38" s="63">
        <v>667.40000000000009</v>
      </c>
      <c r="F38" s="63">
        <v>518.79999999999995</v>
      </c>
      <c r="G38" s="63">
        <v>518.79999999999995</v>
      </c>
      <c r="H38" s="63">
        <v>88.59999999999998</v>
      </c>
      <c r="I38" s="60"/>
      <c r="J38" s="60"/>
      <c r="K38" s="60"/>
      <c r="L38" s="60"/>
    </row>
    <row r="39" spans="1:14">
      <c r="A39" s="57" t="s">
        <v>199</v>
      </c>
      <c r="B39" s="58" t="s">
        <v>204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0"/>
      <c r="J39" s="60"/>
      <c r="K39" s="60"/>
      <c r="L39" s="60"/>
    </row>
    <row r="40" spans="1:14" s="72" customFormat="1" ht="15">
      <c r="A40" s="61" t="s">
        <v>205</v>
      </c>
      <c r="B40" s="75"/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0"/>
      <c r="J40" s="60"/>
      <c r="K40" s="60"/>
      <c r="L40" s="60"/>
    </row>
    <row r="41" spans="1:14" s="72" customFormat="1" ht="41.25" customHeight="1">
      <c r="A41" s="76" t="s">
        <v>2</v>
      </c>
      <c r="B41" s="75"/>
      <c r="C41" s="63">
        <v>12855.6</v>
      </c>
      <c r="D41" s="63">
        <v>26.999999999998181</v>
      </c>
      <c r="E41" s="63">
        <v>12882.599999999999</v>
      </c>
      <c r="F41" s="63">
        <v>12169.499999999998</v>
      </c>
      <c r="G41" s="63">
        <v>12169.499999999998</v>
      </c>
      <c r="H41" s="63">
        <v>653.10000000000014</v>
      </c>
      <c r="I41" s="60"/>
      <c r="J41" s="60"/>
      <c r="K41" s="60"/>
      <c r="L41" s="60"/>
    </row>
    <row r="42" spans="1:14">
      <c r="J42" s="60"/>
      <c r="N42" s="79"/>
    </row>
    <row r="43" spans="1:14" ht="15">
      <c r="A43" s="80" t="s">
        <v>339</v>
      </c>
      <c r="B43" s="81"/>
      <c r="C43" s="81"/>
      <c r="D43" s="81"/>
      <c r="E43" s="81"/>
      <c r="F43" s="81"/>
      <c r="G43" s="81"/>
      <c r="H43" s="81"/>
      <c r="I43" s="82"/>
      <c r="J43" s="82"/>
    </row>
    <row r="44" spans="1:14">
      <c r="A44" s="89" t="s">
        <v>343</v>
      </c>
      <c r="B44" s="81"/>
      <c r="C44" s="83"/>
      <c r="D44" s="81"/>
      <c r="E44" s="81"/>
      <c r="F44" s="81"/>
      <c r="G44" s="81"/>
      <c r="H44" s="81"/>
      <c r="I44" s="82"/>
      <c r="J44" s="82"/>
    </row>
    <row r="45" spans="1:14">
      <c r="A45" s="88" t="s">
        <v>428</v>
      </c>
      <c r="B45" s="81"/>
      <c r="C45" s="81"/>
      <c r="D45" s="81"/>
      <c r="E45" s="81"/>
      <c r="F45" s="81"/>
      <c r="G45" s="81"/>
      <c r="H45" s="81"/>
      <c r="I45" s="82"/>
      <c r="J45" s="82"/>
    </row>
    <row r="46" spans="1:14">
      <c r="A46" s="585" t="s">
        <v>427</v>
      </c>
      <c r="B46" s="84"/>
      <c r="C46" s="85"/>
      <c r="D46" s="85"/>
      <c r="E46" s="85"/>
      <c r="F46" s="85"/>
      <c r="G46" s="85"/>
      <c r="I46" s="82"/>
      <c r="J46" s="82"/>
    </row>
    <row r="47" spans="1:14">
      <c r="A47" s="84"/>
      <c r="B47" s="84"/>
      <c r="J47" s="68"/>
    </row>
    <row r="48" spans="1:14">
      <c r="A48" s="84"/>
      <c r="B48" s="84"/>
      <c r="C48" s="50"/>
      <c r="D48" s="50"/>
      <c r="E48" s="50"/>
      <c r="F48" s="50"/>
      <c r="G48" s="50"/>
      <c r="J48" s="86"/>
      <c r="K48" s="87"/>
    </row>
    <row r="49" spans="1:11" ht="13">
      <c r="A49" s="50"/>
      <c r="B49" s="50"/>
      <c r="C49" s="50"/>
      <c r="D49" s="50"/>
      <c r="E49" s="50"/>
      <c r="F49" s="50"/>
      <c r="G49" s="50"/>
      <c r="J49" s="86"/>
      <c r="K49" s="87"/>
    </row>
    <row r="50" spans="1:11">
      <c r="J50" s="86"/>
      <c r="K50" s="87"/>
    </row>
    <row r="51" spans="1:11">
      <c r="J51" s="86"/>
      <c r="K51" s="87"/>
    </row>
    <row r="52" spans="1:11">
      <c r="J52" s="68"/>
      <c r="K52" s="87"/>
    </row>
    <row r="53" spans="1:11">
      <c r="J53" s="68"/>
    </row>
    <row r="54" spans="1:11">
      <c r="J54" s="68"/>
    </row>
    <row r="55" spans="1:11">
      <c r="J55" s="68"/>
    </row>
    <row r="56" spans="1:11">
      <c r="J56" s="68"/>
    </row>
    <row r="57" spans="1:11">
      <c r="J57" s="68"/>
    </row>
    <row r="58" spans="1:11">
      <c r="J58" s="68"/>
    </row>
  </sheetData>
  <mergeCells count="3">
    <mergeCell ref="A1:H1"/>
    <mergeCell ref="A2:H2"/>
    <mergeCell ref="A3:H3"/>
  </mergeCells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9"/>
  <sheetViews>
    <sheetView topLeftCell="A40" zoomScale="80" zoomScaleNormal="80" workbookViewId="0">
      <selection activeCell="A40" sqref="A1:XFD1048576"/>
    </sheetView>
  </sheetViews>
  <sheetFormatPr defaultColWidth="9.1796875" defaultRowHeight="15.5"/>
  <cols>
    <col min="1" max="1" width="73.81640625" style="223" bestFit="1" customWidth="1"/>
    <col min="2" max="2" width="14.81640625" style="278" bestFit="1" customWidth="1"/>
    <col min="3" max="3" width="22.1796875" style="279" bestFit="1" customWidth="1"/>
    <col min="4" max="4" width="18.7265625" style="280" bestFit="1" customWidth="1"/>
    <col min="5" max="5" width="22.1796875" style="280" bestFit="1" customWidth="1"/>
    <col min="6" max="6" width="19.7265625" style="280" bestFit="1" customWidth="1"/>
    <col min="7" max="7" width="17.1796875" style="280" bestFit="1" customWidth="1"/>
    <col min="8" max="8" width="19" style="223" bestFit="1" customWidth="1"/>
    <col min="9" max="9" width="19.54296875" style="223" customWidth="1"/>
    <col min="10" max="10" width="22.7265625" style="223" customWidth="1"/>
    <col min="11" max="11" width="15" style="223" customWidth="1"/>
    <col min="12" max="16384" width="9.1796875" style="223"/>
  </cols>
  <sheetData>
    <row r="1" spans="1:17" s="221" customFormat="1">
      <c r="A1" s="220" t="s">
        <v>3</v>
      </c>
      <c r="B1" s="220"/>
      <c r="C1" s="220"/>
      <c r="D1" s="220"/>
      <c r="E1" s="220"/>
      <c r="F1" s="220"/>
      <c r="G1" s="220"/>
    </row>
    <row r="2" spans="1:17">
      <c r="A2" s="222" t="s">
        <v>282</v>
      </c>
      <c r="B2" s="222"/>
      <c r="C2" s="222"/>
      <c r="D2" s="222"/>
      <c r="E2" s="222"/>
      <c r="F2" s="222"/>
      <c r="G2" s="222"/>
    </row>
    <row r="3" spans="1:17">
      <c r="A3" s="222" t="s">
        <v>253</v>
      </c>
      <c r="B3" s="222"/>
      <c r="C3" s="222"/>
      <c r="D3" s="222"/>
      <c r="E3" s="222"/>
      <c r="F3" s="222"/>
      <c r="G3" s="222"/>
    </row>
    <row r="5" spans="1:17" s="228" customFormat="1" ht="14">
      <c r="A5" s="224"/>
      <c r="B5" s="225" t="s">
        <v>271</v>
      </c>
      <c r="C5" s="226"/>
      <c r="D5" s="227"/>
      <c r="E5" s="227" t="s">
        <v>53</v>
      </c>
      <c r="F5" s="226"/>
      <c r="G5" s="227"/>
    </row>
    <row r="6" spans="1:17" s="228" customFormat="1" ht="14">
      <c r="A6" s="229" t="s">
        <v>51</v>
      </c>
      <c r="B6" s="230" t="s">
        <v>54</v>
      </c>
      <c r="C6" s="231" t="s">
        <v>31</v>
      </c>
      <c r="D6" s="231" t="s">
        <v>168</v>
      </c>
      <c r="E6" s="232" t="s">
        <v>37</v>
      </c>
      <c r="F6" s="232" t="s">
        <v>33</v>
      </c>
      <c r="G6" s="232" t="s">
        <v>34</v>
      </c>
      <c r="J6" s="233"/>
    </row>
    <row r="7" spans="1:17" s="228" customFormat="1" ht="14">
      <c r="A7" s="234"/>
      <c r="B7" s="235"/>
      <c r="C7" s="235"/>
      <c r="D7" s="235"/>
      <c r="E7" s="236"/>
      <c r="F7" s="236"/>
      <c r="G7" s="236"/>
      <c r="H7" s="237"/>
      <c r="J7" s="233"/>
    </row>
    <row r="8" spans="1:17" s="228" customFormat="1" ht="14">
      <c r="A8" s="238" t="s">
        <v>55</v>
      </c>
      <c r="B8" s="239" t="s">
        <v>56</v>
      </c>
      <c r="C8" s="240">
        <v>734307786</v>
      </c>
      <c r="D8" s="240">
        <v>18791130</v>
      </c>
      <c r="E8" s="240">
        <v>753098916</v>
      </c>
      <c r="F8" s="240">
        <v>857297177</v>
      </c>
      <c r="G8" s="240">
        <v>-104198261</v>
      </c>
      <c r="H8" s="237"/>
      <c r="J8" s="233"/>
    </row>
    <row r="9" spans="1:17" s="228" customFormat="1" ht="14">
      <c r="A9" s="238" t="s">
        <v>57</v>
      </c>
      <c r="B9" s="239" t="s">
        <v>58</v>
      </c>
      <c r="C9" s="240">
        <v>11480121</v>
      </c>
      <c r="D9" s="240">
        <v>539152</v>
      </c>
      <c r="E9" s="240">
        <v>12019273</v>
      </c>
      <c r="F9" s="240">
        <v>12537604</v>
      </c>
      <c r="G9" s="240">
        <v>-518331</v>
      </c>
      <c r="H9" s="237"/>
      <c r="J9" s="233"/>
    </row>
    <row r="10" spans="1:17" s="228" customFormat="1" ht="14">
      <c r="A10" s="238" t="s">
        <v>59</v>
      </c>
      <c r="B10" s="239" t="s">
        <v>60</v>
      </c>
      <c r="C10" s="240">
        <v>8124749</v>
      </c>
      <c r="D10" s="240">
        <v>0</v>
      </c>
      <c r="E10" s="240">
        <v>8124749</v>
      </c>
      <c r="F10" s="240">
        <v>8124749</v>
      </c>
      <c r="G10" s="240">
        <v>0</v>
      </c>
      <c r="H10" s="237"/>
      <c r="I10" s="241"/>
      <c r="J10" s="233"/>
      <c r="L10" s="241"/>
      <c r="M10" s="241"/>
      <c r="N10" s="241"/>
      <c r="O10" s="241"/>
      <c r="P10" s="241"/>
      <c r="Q10" s="241"/>
    </row>
    <row r="11" spans="1:17" s="228" customFormat="1" ht="14">
      <c r="A11" s="238" t="s">
        <v>136</v>
      </c>
      <c r="B11" s="242" t="s">
        <v>144</v>
      </c>
      <c r="C11" s="240">
        <v>172456496</v>
      </c>
      <c r="D11" s="240">
        <v>-2805687</v>
      </c>
      <c r="E11" s="240">
        <v>169650809</v>
      </c>
      <c r="F11" s="240">
        <v>169650809</v>
      </c>
      <c r="G11" s="240">
        <v>0</v>
      </c>
      <c r="H11" s="237"/>
      <c r="J11" s="233"/>
    </row>
    <row r="12" spans="1:17" s="228" customFormat="1" ht="11.25" customHeight="1">
      <c r="A12" s="238"/>
      <c r="B12" s="242"/>
      <c r="C12" s="240"/>
      <c r="D12" s="240"/>
      <c r="E12" s="240"/>
      <c r="F12" s="240"/>
      <c r="G12" s="240"/>
      <c r="H12" s="237"/>
      <c r="J12" s="233"/>
    </row>
    <row r="13" spans="1:17" s="228" customFormat="1" ht="14">
      <c r="A13" s="243" t="s">
        <v>61</v>
      </c>
      <c r="B13" s="244"/>
      <c r="C13" s="245">
        <v>926369152</v>
      </c>
      <c r="D13" s="245">
        <v>16524595</v>
      </c>
      <c r="E13" s="245">
        <v>942893747</v>
      </c>
      <c r="F13" s="245">
        <v>1047610339</v>
      </c>
      <c r="G13" s="245">
        <v>-104716592</v>
      </c>
      <c r="H13" s="237"/>
      <c r="J13" s="233"/>
    </row>
    <row r="14" spans="1:17" s="228" customFormat="1" ht="12" customHeight="1">
      <c r="A14" s="246"/>
      <c r="B14" s="247"/>
      <c r="C14" s="248"/>
      <c r="D14" s="248"/>
      <c r="E14" s="248"/>
      <c r="F14" s="248"/>
      <c r="G14" s="248"/>
      <c r="H14" s="237"/>
      <c r="J14" s="233"/>
    </row>
    <row r="15" spans="1:17" s="228" customFormat="1" ht="14">
      <c r="A15" s="249" t="s">
        <v>62</v>
      </c>
      <c r="B15" s="250" t="s">
        <v>63</v>
      </c>
      <c r="C15" s="240">
        <v>5685701</v>
      </c>
      <c r="D15" s="240">
        <v>0</v>
      </c>
      <c r="E15" s="240">
        <v>5685701</v>
      </c>
      <c r="F15" s="240">
        <v>5685701</v>
      </c>
      <c r="G15" s="240">
        <v>0</v>
      </c>
      <c r="H15" s="237"/>
      <c r="J15" s="233"/>
    </row>
    <row r="16" spans="1:17" s="228" customFormat="1" ht="12.75" customHeight="1">
      <c r="A16" s="249"/>
      <c r="B16" s="250"/>
      <c r="C16" s="240"/>
      <c r="D16" s="240"/>
      <c r="E16" s="240"/>
      <c r="F16" s="240"/>
      <c r="G16" s="240"/>
      <c r="H16" s="237"/>
      <c r="J16" s="233"/>
    </row>
    <row r="17" spans="1:10" s="228" customFormat="1" ht="14">
      <c r="A17" s="243" t="s">
        <v>64</v>
      </c>
      <c r="B17" s="244"/>
      <c r="C17" s="245">
        <v>5685701</v>
      </c>
      <c r="D17" s="245">
        <v>0</v>
      </c>
      <c r="E17" s="245">
        <v>5685701</v>
      </c>
      <c r="F17" s="245">
        <v>5685701</v>
      </c>
      <c r="G17" s="245">
        <v>0</v>
      </c>
      <c r="H17" s="237"/>
      <c r="J17" s="233"/>
    </row>
    <row r="18" spans="1:10" s="251" customFormat="1" ht="14">
      <c r="A18" s="246"/>
      <c r="B18" s="247"/>
      <c r="C18" s="248"/>
      <c r="D18" s="248"/>
      <c r="E18" s="248"/>
      <c r="F18" s="248"/>
      <c r="G18" s="248"/>
      <c r="H18" s="237"/>
      <c r="J18" s="252"/>
    </row>
    <row r="19" spans="1:10" s="228" customFormat="1" ht="14">
      <c r="A19" s="243" t="s">
        <v>38</v>
      </c>
      <c r="B19" s="253"/>
      <c r="C19" s="245">
        <v>932054853</v>
      </c>
      <c r="D19" s="245">
        <v>16524595</v>
      </c>
      <c r="E19" s="245">
        <v>948579448</v>
      </c>
      <c r="F19" s="245">
        <v>1053296040</v>
      </c>
      <c r="G19" s="245">
        <v>-104716592</v>
      </c>
      <c r="H19" s="237"/>
      <c r="J19" s="233"/>
    </row>
    <row r="20" spans="1:10" s="228" customFormat="1" ht="14">
      <c r="A20" s="246"/>
      <c r="B20" s="254"/>
      <c r="C20" s="248"/>
      <c r="D20" s="248"/>
      <c r="E20" s="248"/>
      <c r="F20" s="248"/>
      <c r="G20" s="248"/>
      <c r="H20" s="237"/>
      <c r="J20" s="233"/>
    </row>
    <row r="21" spans="1:10" s="228" customFormat="1" ht="14">
      <c r="A21" s="255" t="s">
        <v>65</v>
      </c>
      <c r="B21" s="256" t="s">
        <v>138</v>
      </c>
      <c r="C21" s="240">
        <v>29778704</v>
      </c>
      <c r="D21" s="240">
        <v>-9606</v>
      </c>
      <c r="E21" s="240">
        <v>29769098</v>
      </c>
      <c r="F21" s="240">
        <v>29769098</v>
      </c>
      <c r="G21" s="240">
        <v>0</v>
      </c>
      <c r="H21" s="237"/>
      <c r="J21" s="233"/>
    </row>
    <row r="22" spans="1:10" s="228" customFormat="1" ht="14">
      <c r="A22" s="255" t="s">
        <v>139</v>
      </c>
      <c r="B22" s="257" t="s">
        <v>137</v>
      </c>
      <c r="C22" s="240">
        <v>2797802</v>
      </c>
      <c r="D22" s="240">
        <v>-1303593</v>
      </c>
      <c r="E22" s="240">
        <v>1494209</v>
      </c>
      <c r="F22" s="240">
        <v>1494209</v>
      </c>
      <c r="G22" s="240">
        <v>0</v>
      </c>
      <c r="H22" s="237"/>
      <c r="J22" s="258"/>
    </row>
    <row r="23" spans="1:10" s="228" customFormat="1" ht="14">
      <c r="A23" s="259" t="s">
        <v>66</v>
      </c>
      <c r="B23" s="260" t="s">
        <v>67</v>
      </c>
      <c r="C23" s="240">
        <v>303818749</v>
      </c>
      <c r="D23" s="240">
        <v>-2853393</v>
      </c>
      <c r="E23" s="240">
        <v>300965356</v>
      </c>
      <c r="F23" s="240">
        <v>300965356</v>
      </c>
      <c r="G23" s="240">
        <v>0</v>
      </c>
      <c r="H23" s="237"/>
      <c r="J23" s="233"/>
    </row>
    <row r="24" spans="1:10" s="228" customFormat="1" ht="14">
      <c r="A24" s="259" t="s">
        <v>68</v>
      </c>
      <c r="B24" s="260" t="s">
        <v>69</v>
      </c>
      <c r="C24" s="240">
        <v>6564254</v>
      </c>
      <c r="D24" s="240">
        <v>44383</v>
      </c>
      <c r="E24" s="240">
        <v>6608637</v>
      </c>
      <c r="F24" s="240">
        <v>6608637</v>
      </c>
      <c r="G24" s="240">
        <v>0</v>
      </c>
      <c r="H24" s="237"/>
      <c r="J24" s="233"/>
    </row>
    <row r="25" spans="1:10" s="228" customFormat="1" ht="14">
      <c r="A25" s="259" t="s">
        <v>70</v>
      </c>
      <c r="B25" s="260" t="s">
        <v>71</v>
      </c>
      <c r="C25" s="240">
        <v>31158166</v>
      </c>
      <c r="D25" s="240">
        <v>0</v>
      </c>
      <c r="E25" s="240">
        <v>31158166</v>
      </c>
      <c r="F25" s="240">
        <v>31158166</v>
      </c>
      <c r="G25" s="240">
        <v>0</v>
      </c>
      <c r="H25" s="237"/>
      <c r="J25" s="233"/>
    </row>
    <row r="26" spans="1:10" s="228" customFormat="1" ht="14">
      <c r="A26" s="261" t="s">
        <v>72</v>
      </c>
      <c r="B26" s="260" t="s">
        <v>73</v>
      </c>
      <c r="C26" s="240">
        <v>3207461</v>
      </c>
      <c r="D26" s="240">
        <v>1088701</v>
      </c>
      <c r="E26" s="240">
        <v>4296162</v>
      </c>
      <c r="F26" s="240">
        <v>4296162</v>
      </c>
      <c r="G26" s="240">
        <v>0</v>
      </c>
      <c r="H26" s="237"/>
      <c r="J26" s="233"/>
    </row>
    <row r="27" spans="1:10" s="228" customFormat="1" ht="14">
      <c r="A27" s="261" t="s">
        <v>74</v>
      </c>
      <c r="B27" s="260" t="s">
        <v>75</v>
      </c>
      <c r="C27" s="240">
        <v>5840638</v>
      </c>
      <c r="D27" s="240">
        <v>-1659198</v>
      </c>
      <c r="E27" s="240">
        <v>4181440</v>
      </c>
      <c r="F27" s="240">
        <v>4181440</v>
      </c>
      <c r="G27" s="240">
        <v>0</v>
      </c>
      <c r="H27" s="237"/>
      <c r="J27" s="233"/>
    </row>
    <row r="28" spans="1:10" s="228" customFormat="1" ht="14">
      <c r="A28" s="261" t="s">
        <v>76</v>
      </c>
      <c r="B28" s="262" t="s">
        <v>77</v>
      </c>
      <c r="C28" s="240">
        <v>8294000</v>
      </c>
      <c r="D28" s="240">
        <v>1858665</v>
      </c>
      <c r="E28" s="240">
        <v>10152665</v>
      </c>
      <c r="F28" s="240">
        <v>10152665</v>
      </c>
      <c r="G28" s="240">
        <v>0</v>
      </c>
      <c r="H28" s="237"/>
      <c r="J28" s="233"/>
    </row>
    <row r="29" spans="1:10" s="228" customFormat="1" ht="14">
      <c r="A29" s="261" t="s">
        <v>142</v>
      </c>
      <c r="B29" s="262" t="s">
        <v>149</v>
      </c>
      <c r="C29" s="240">
        <v>0</v>
      </c>
      <c r="D29" s="240">
        <v>20000</v>
      </c>
      <c r="E29" s="240">
        <v>20000</v>
      </c>
      <c r="F29" s="240">
        <v>20000</v>
      </c>
      <c r="G29" s="240">
        <v>0</v>
      </c>
      <c r="H29" s="237"/>
      <c r="J29" s="233"/>
    </row>
    <row r="30" spans="1:10" s="228" customFormat="1" ht="14">
      <c r="A30" s="261" t="s">
        <v>78</v>
      </c>
      <c r="B30" s="262" t="s">
        <v>79</v>
      </c>
      <c r="C30" s="240">
        <v>24505492</v>
      </c>
      <c r="D30" s="240">
        <v>3032841</v>
      </c>
      <c r="E30" s="240">
        <v>27538333</v>
      </c>
      <c r="F30" s="240">
        <v>27538333</v>
      </c>
      <c r="G30" s="240">
        <v>0</v>
      </c>
      <c r="H30" s="237"/>
      <c r="J30" s="233"/>
    </row>
    <row r="31" spans="1:10" s="228" customFormat="1" ht="14">
      <c r="A31" s="261" t="s">
        <v>134</v>
      </c>
      <c r="B31" s="260" t="s">
        <v>132</v>
      </c>
      <c r="C31" s="240">
        <v>538707</v>
      </c>
      <c r="D31" s="240">
        <v>214262</v>
      </c>
      <c r="E31" s="240">
        <v>752969</v>
      </c>
      <c r="F31" s="240">
        <v>774311</v>
      </c>
      <c r="G31" s="240">
        <v>-21342</v>
      </c>
      <c r="H31" s="237"/>
      <c r="J31" s="233"/>
    </row>
    <row r="32" spans="1:10" s="228" customFormat="1" ht="14">
      <c r="A32" s="261" t="s">
        <v>135</v>
      </c>
      <c r="B32" s="260" t="s">
        <v>133</v>
      </c>
      <c r="C32" s="240">
        <v>7017336</v>
      </c>
      <c r="D32" s="240">
        <v>-569588</v>
      </c>
      <c r="E32" s="240">
        <v>6447748</v>
      </c>
      <c r="F32" s="240">
        <v>6447748</v>
      </c>
      <c r="G32" s="240">
        <v>0</v>
      </c>
      <c r="H32" s="237"/>
      <c r="J32" s="233"/>
    </row>
    <row r="33" spans="1:11" s="228" customFormat="1" ht="14">
      <c r="A33" s="261" t="s">
        <v>141</v>
      </c>
      <c r="B33" s="260" t="s">
        <v>140</v>
      </c>
      <c r="C33" s="240">
        <v>358258</v>
      </c>
      <c r="D33" s="240">
        <v>0</v>
      </c>
      <c r="E33" s="240">
        <v>358258</v>
      </c>
      <c r="F33" s="240">
        <v>358258</v>
      </c>
      <c r="G33" s="240">
        <v>0</v>
      </c>
      <c r="H33" s="237"/>
      <c r="J33" s="233"/>
    </row>
    <row r="34" spans="1:11" s="228" customFormat="1" ht="14">
      <c r="A34" s="255" t="s">
        <v>80</v>
      </c>
      <c r="B34" s="260" t="s">
        <v>81</v>
      </c>
      <c r="C34" s="240">
        <v>78833546</v>
      </c>
      <c r="D34" s="240">
        <v>-5331561</v>
      </c>
      <c r="E34" s="240">
        <v>73501985</v>
      </c>
      <c r="F34" s="240">
        <v>76356280</v>
      </c>
      <c r="G34" s="240">
        <v>-2854295</v>
      </c>
      <c r="H34" s="237"/>
      <c r="J34" s="233"/>
    </row>
    <row r="35" spans="1:11" s="228" customFormat="1" ht="14">
      <c r="A35" s="255" t="s">
        <v>82</v>
      </c>
      <c r="B35" s="256" t="s">
        <v>83</v>
      </c>
      <c r="C35" s="240">
        <v>102857176</v>
      </c>
      <c r="D35" s="240">
        <v>-10677700</v>
      </c>
      <c r="E35" s="240">
        <v>92179476</v>
      </c>
      <c r="F35" s="240">
        <v>92179476</v>
      </c>
      <c r="G35" s="240">
        <v>0</v>
      </c>
      <c r="H35" s="237"/>
      <c r="J35" s="233"/>
    </row>
    <row r="36" spans="1:11" s="228" customFormat="1" ht="14">
      <c r="A36" s="255" t="s">
        <v>152</v>
      </c>
      <c r="B36" s="256" t="s">
        <v>153</v>
      </c>
      <c r="C36" s="240">
        <v>11792089</v>
      </c>
      <c r="D36" s="240">
        <v>-168348</v>
      </c>
      <c r="E36" s="240">
        <v>11623741</v>
      </c>
      <c r="F36" s="240">
        <v>12095208</v>
      </c>
      <c r="G36" s="240">
        <v>-471467</v>
      </c>
      <c r="H36" s="237"/>
      <c r="J36" s="233"/>
    </row>
    <row r="37" spans="1:11" s="228" customFormat="1" ht="14">
      <c r="A37" s="255" t="s">
        <v>84</v>
      </c>
      <c r="B37" s="257" t="s">
        <v>85</v>
      </c>
      <c r="C37" s="240">
        <v>9997482</v>
      </c>
      <c r="D37" s="240">
        <v>799671</v>
      </c>
      <c r="E37" s="240">
        <v>10797153</v>
      </c>
      <c r="F37" s="240">
        <v>11188869</v>
      </c>
      <c r="G37" s="240">
        <v>-391716</v>
      </c>
      <c r="H37" s="237"/>
      <c r="J37" s="233"/>
    </row>
    <row r="38" spans="1:11" s="228" customFormat="1" ht="14">
      <c r="A38" s="255" t="s">
        <v>86</v>
      </c>
      <c r="B38" s="257" t="s">
        <v>87</v>
      </c>
      <c r="C38" s="240">
        <v>119472475</v>
      </c>
      <c r="D38" s="240">
        <v>-158159</v>
      </c>
      <c r="E38" s="240">
        <v>119314316</v>
      </c>
      <c r="F38" s="240">
        <v>119314316</v>
      </c>
      <c r="G38" s="240">
        <v>0</v>
      </c>
      <c r="H38" s="237"/>
      <c r="J38" s="233"/>
    </row>
    <row r="39" spans="1:11" s="228" customFormat="1" ht="14">
      <c r="A39" s="255" t="s">
        <v>154</v>
      </c>
      <c r="B39" s="256" t="s">
        <v>155</v>
      </c>
      <c r="C39" s="240">
        <v>35286</v>
      </c>
      <c r="D39" s="240">
        <v>421</v>
      </c>
      <c r="E39" s="240">
        <v>35707</v>
      </c>
      <c r="F39" s="240">
        <v>35707</v>
      </c>
      <c r="G39" s="240">
        <v>0</v>
      </c>
      <c r="H39" s="237"/>
      <c r="J39" s="233"/>
    </row>
    <row r="40" spans="1:11" s="228" customFormat="1" ht="14">
      <c r="A40" s="255" t="s">
        <v>88</v>
      </c>
      <c r="B40" s="257" t="s">
        <v>89</v>
      </c>
      <c r="C40" s="240">
        <v>32201755</v>
      </c>
      <c r="D40" s="240">
        <v>0</v>
      </c>
      <c r="E40" s="240">
        <v>32201755</v>
      </c>
      <c r="F40" s="240">
        <v>32201755</v>
      </c>
      <c r="G40" s="240">
        <v>0</v>
      </c>
      <c r="H40" s="237"/>
      <c r="J40" s="233"/>
    </row>
    <row r="41" spans="1:11" s="228" customFormat="1" ht="14">
      <c r="A41" s="255" t="s">
        <v>90</v>
      </c>
      <c r="B41" s="263" t="s">
        <v>91</v>
      </c>
      <c r="C41" s="240">
        <v>2037781</v>
      </c>
      <c r="D41" s="240">
        <v>-177800</v>
      </c>
      <c r="E41" s="240">
        <v>1859981</v>
      </c>
      <c r="F41" s="240">
        <v>1859981</v>
      </c>
      <c r="G41" s="240">
        <v>0</v>
      </c>
      <c r="H41" s="237"/>
      <c r="J41" s="233"/>
    </row>
    <row r="42" spans="1:11" s="228" customFormat="1" ht="14">
      <c r="A42" s="255" t="s">
        <v>92</v>
      </c>
      <c r="B42" s="256" t="s">
        <v>93</v>
      </c>
      <c r="C42" s="240">
        <v>6036551</v>
      </c>
      <c r="D42" s="240">
        <v>3099492</v>
      </c>
      <c r="E42" s="240">
        <v>9136043</v>
      </c>
      <c r="F42" s="240">
        <v>9136043</v>
      </c>
      <c r="G42" s="240">
        <v>0</v>
      </c>
      <c r="H42" s="237"/>
      <c r="J42" s="233"/>
    </row>
    <row r="43" spans="1:11" s="228" customFormat="1" ht="14">
      <c r="A43" s="255" t="s">
        <v>161</v>
      </c>
      <c r="B43" s="256" t="s">
        <v>162</v>
      </c>
      <c r="C43" s="240">
        <v>0</v>
      </c>
      <c r="D43" s="240">
        <v>0</v>
      </c>
      <c r="E43" s="240">
        <v>0</v>
      </c>
      <c r="F43" s="240">
        <v>0</v>
      </c>
      <c r="G43" s="240">
        <v>0</v>
      </c>
      <c r="H43" s="237"/>
      <c r="J43" s="233"/>
    </row>
    <row r="44" spans="1:11" s="228" customFormat="1" ht="14">
      <c r="A44" s="255" t="s">
        <v>163</v>
      </c>
      <c r="B44" s="256" t="s">
        <v>164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37"/>
      <c r="J44" s="233"/>
    </row>
    <row r="45" spans="1:11" s="228" customFormat="1" ht="14">
      <c r="A45" s="255" t="s">
        <v>131</v>
      </c>
      <c r="B45" s="262" t="s">
        <v>145</v>
      </c>
      <c r="C45" s="240">
        <v>11604895</v>
      </c>
      <c r="D45" s="240">
        <v>501280</v>
      </c>
      <c r="E45" s="240">
        <v>12106175</v>
      </c>
      <c r="F45" s="240">
        <v>12625429</v>
      </c>
      <c r="G45" s="240">
        <v>-519254</v>
      </c>
      <c r="H45" s="237"/>
      <c r="J45" s="264"/>
      <c r="K45" s="264"/>
    </row>
    <row r="46" spans="1:11" s="228" customFormat="1" ht="14">
      <c r="A46" s="255" t="s">
        <v>241</v>
      </c>
      <c r="B46" s="262" t="s">
        <v>239</v>
      </c>
      <c r="C46" s="240">
        <v>0</v>
      </c>
      <c r="D46" s="240">
        <v>18709832</v>
      </c>
      <c r="E46" s="240">
        <v>18709832</v>
      </c>
      <c r="F46" s="240">
        <v>18709832</v>
      </c>
      <c r="G46" s="240">
        <v>0</v>
      </c>
      <c r="H46" s="237"/>
      <c r="J46" s="264"/>
      <c r="K46" s="264"/>
    </row>
    <row r="47" spans="1:11" s="228" customFormat="1" ht="14">
      <c r="A47" s="255" t="s">
        <v>242</v>
      </c>
      <c r="B47" s="262" t="s">
        <v>240</v>
      </c>
      <c r="C47" s="240">
        <v>0</v>
      </c>
      <c r="D47" s="240">
        <v>0</v>
      </c>
      <c r="E47" s="240">
        <v>0</v>
      </c>
      <c r="F47" s="240">
        <v>0</v>
      </c>
      <c r="G47" s="240">
        <v>0</v>
      </c>
      <c r="H47" s="237"/>
      <c r="J47" s="264"/>
      <c r="K47" s="264"/>
    </row>
    <row r="48" spans="1:11" s="228" customFormat="1" ht="14">
      <c r="A48" s="243" t="s">
        <v>94</v>
      </c>
      <c r="B48" s="253"/>
      <c r="C48" s="265">
        <v>798748603</v>
      </c>
      <c r="D48" s="245">
        <v>6460602</v>
      </c>
      <c r="E48" s="245">
        <v>805209205</v>
      </c>
      <c r="F48" s="245">
        <v>809467279</v>
      </c>
      <c r="G48" s="245">
        <v>-4258074</v>
      </c>
      <c r="H48" s="237"/>
      <c r="J48" s="264"/>
      <c r="K48" s="264"/>
    </row>
    <row r="49" spans="1:11" s="228" customFormat="1" ht="14">
      <c r="A49" s="246"/>
      <c r="B49" s="254"/>
      <c r="C49" s="248"/>
      <c r="D49" s="248"/>
      <c r="E49" s="248"/>
      <c r="F49" s="248"/>
      <c r="G49" s="248"/>
      <c r="H49" s="237"/>
      <c r="J49" s="264"/>
      <c r="K49" s="264"/>
    </row>
    <row r="50" spans="1:11" s="228" customFormat="1" ht="14">
      <c r="A50" s="266" t="s">
        <v>95</v>
      </c>
      <c r="B50" s="256" t="s">
        <v>96</v>
      </c>
      <c r="C50" s="240">
        <v>6956153</v>
      </c>
      <c r="D50" s="240">
        <v>-164896</v>
      </c>
      <c r="E50" s="240">
        <v>6791257</v>
      </c>
      <c r="F50" s="240">
        <v>6791257</v>
      </c>
      <c r="G50" s="240">
        <v>0</v>
      </c>
      <c r="H50" s="237"/>
      <c r="J50" s="264"/>
      <c r="K50" s="264"/>
    </row>
    <row r="51" spans="1:11" s="228" customFormat="1" ht="14">
      <c r="A51" s="266" t="s">
        <v>97</v>
      </c>
      <c r="B51" s="256" t="s">
        <v>98</v>
      </c>
      <c r="C51" s="240">
        <v>1798542</v>
      </c>
      <c r="D51" s="240">
        <v>-1569530</v>
      </c>
      <c r="E51" s="240">
        <v>229012</v>
      </c>
      <c r="F51" s="240">
        <v>229012</v>
      </c>
      <c r="G51" s="240">
        <v>0</v>
      </c>
      <c r="H51" s="237"/>
      <c r="J51" s="264"/>
      <c r="K51" s="264"/>
    </row>
    <row r="52" spans="1:11" s="228" customFormat="1" ht="14">
      <c r="A52" s="266" t="s">
        <v>99</v>
      </c>
      <c r="B52" s="257" t="s">
        <v>100</v>
      </c>
      <c r="C52" s="240">
        <v>982500</v>
      </c>
      <c r="D52" s="240">
        <v>0</v>
      </c>
      <c r="E52" s="240">
        <v>982500</v>
      </c>
      <c r="F52" s="240">
        <v>982500</v>
      </c>
      <c r="G52" s="240">
        <v>0</v>
      </c>
      <c r="H52" s="237"/>
      <c r="J52" s="264"/>
      <c r="K52" s="264"/>
    </row>
    <row r="53" spans="1:11" s="228" customFormat="1" ht="14">
      <c r="A53" s="266" t="s">
        <v>180</v>
      </c>
      <c r="B53" s="256" t="s">
        <v>179</v>
      </c>
      <c r="C53" s="240">
        <v>8792</v>
      </c>
      <c r="D53" s="240">
        <v>0</v>
      </c>
      <c r="E53" s="240">
        <v>8792</v>
      </c>
      <c r="F53" s="240">
        <v>8792</v>
      </c>
      <c r="G53" s="240">
        <v>0</v>
      </c>
      <c r="H53" s="237"/>
      <c r="J53" s="264"/>
      <c r="K53" s="264"/>
    </row>
    <row r="54" spans="1:11" s="228" customFormat="1" ht="14">
      <c r="A54" s="243" t="s">
        <v>272</v>
      </c>
      <c r="B54" s="267"/>
      <c r="C54" s="245">
        <v>9745987</v>
      </c>
      <c r="D54" s="245">
        <v>-1734426</v>
      </c>
      <c r="E54" s="245">
        <v>8011561</v>
      </c>
      <c r="F54" s="245">
        <v>8011561</v>
      </c>
      <c r="G54" s="245">
        <v>0</v>
      </c>
      <c r="H54" s="237"/>
      <c r="J54" s="264"/>
      <c r="K54" s="264"/>
    </row>
    <row r="55" spans="1:11" s="228" customFormat="1" ht="14">
      <c r="A55" s="268"/>
      <c r="B55" s="269"/>
      <c r="C55" s="248"/>
      <c r="D55" s="248"/>
      <c r="E55" s="248"/>
      <c r="F55" s="248"/>
      <c r="G55" s="248"/>
      <c r="H55" s="237"/>
      <c r="J55" s="264"/>
      <c r="K55" s="264"/>
    </row>
    <row r="56" spans="1:11" s="228" customFormat="1" ht="14.5" thickBot="1">
      <c r="A56" s="270" t="s">
        <v>101</v>
      </c>
      <c r="B56" s="271"/>
      <c r="C56" s="272">
        <v>1740549443</v>
      </c>
      <c r="D56" s="273">
        <v>21250771</v>
      </c>
      <c r="E56" s="273">
        <v>1761800214</v>
      </c>
      <c r="F56" s="273">
        <v>1870774880</v>
      </c>
      <c r="G56" s="273">
        <v>-108974666</v>
      </c>
      <c r="H56" s="237"/>
      <c r="J56" s="264"/>
      <c r="K56" s="264"/>
    </row>
    <row r="57" spans="1:11" s="228" customFormat="1" ht="14.5" thickTop="1">
      <c r="B57" s="274"/>
      <c r="C57" s="275"/>
      <c r="D57" s="276"/>
      <c r="E57" s="276"/>
      <c r="F57" s="276"/>
      <c r="G57" s="276"/>
    </row>
    <row r="58" spans="1:11" s="228" customFormat="1" ht="14">
      <c r="B58" s="277"/>
      <c r="C58" s="275"/>
      <c r="D58" s="276"/>
      <c r="E58" s="276"/>
      <c r="F58" s="276"/>
      <c r="G58" s="276"/>
    </row>
    <row r="59" spans="1:11" s="228" customFormat="1" ht="14">
      <c r="B59" s="277"/>
      <c r="C59" s="275"/>
      <c r="D59" s="276"/>
      <c r="E59" s="276"/>
      <c r="F59" s="276"/>
      <c r="G59" s="276"/>
    </row>
    <row r="60" spans="1:11" s="228" customFormat="1" ht="14">
      <c r="B60" s="277"/>
      <c r="C60" s="275"/>
      <c r="D60" s="276"/>
      <c r="E60" s="276"/>
      <c r="F60" s="276"/>
      <c r="G60" s="276"/>
    </row>
    <row r="61" spans="1:11" s="228" customFormat="1" ht="14">
      <c r="B61" s="277"/>
      <c r="C61" s="275"/>
      <c r="D61" s="276"/>
      <c r="E61" s="276"/>
      <c r="F61" s="276"/>
      <c r="G61" s="276"/>
    </row>
    <row r="62" spans="1:11" s="228" customFormat="1" ht="14">
      <c r="B62" s="277"/>
      <c r="C62" s="275"/>
      <c r="D62" s="276"/>
      <c r="E62" s="276"/>
      <c r="F62" s="276"/>
      <c r="G62" s="276"/>
    </row>
    <row r="63" spans="1:11" s="228" customFormat="1" ht="14">
      <c r="B63" s="277"/>
      <c r="C63" s="275"/>
      <c r="D63" s="276"/>
      <c r="E63" s="276"/>
      <c r="F63" s="276"/>
      <c r="G63" s="276"/>
    </row>
    <row r="64" spans="1:11" s="228" customFormat="1" ht="14">
      <c r="B64" s="277"/>
      <c r="C64" s="275"/>
      <c r="D64" s="276"/>
      <c r="E64" s="276"/>
      <c r="F64" s="276"/>
      <c r="G64" s="276"/>
    </row>
    <row r="65" spans="2:7" s="228" customFormat="1" ht="14">
      <c r="B65" s="277"/>
      <c r="C65" s="275"/>
      <c r="D65" s="276"/>
      <c r="E65" s="276"/>
      <c r="F65" s="276"/>
      <c r="G65" s="276"/>
    </row>
    <row r="66" spans="2:7" s="228" customFormat="1" ht="14">
      <c r="B66" s="277"/>
      <c r="C66" s="275"/>
      <c r="D66" s="276"/>
      <c r="E66" s="276"/>
      <c r="F66" s="276"/>
      <c r="G66" s="276"/>
    </row>
    <row r="67" spans="2:7" s="228" customFormat="1" ht="14">
      <c r="B67" s="277"/>
      <c r="C67" s="275"/>
      <c r="D67" s="276"/>
      <c r="E67" s="276"/>
      <c r="F67" s="276"/>
      <c r="G67" s="276"/>
    </row>
    <row r="68" spans="2:7" s="228" customFormat="1" ht="14">
      <c r="B68" s="277"/>
      <c r="C68" s="275"/>
      <c r="D68" s="276"/>
      <c r="E68" s="276"/>
      <c r="F68" s="276"/>
      <c r="G68" s="276"/>
    </row>
    <row r="69" spans="2:7" s="228" customFormat="1" ht="14">
      <c r="B69" s="277"/>
      <c r="C69" s="275"/>
      <c r="D69" s="276"/>
      <c r="E69" s="276"/>
      <c r="F69" s="276"/>
      <c r="G69" s="276"/>
    </row>
    <row r="70" spans="2:7" s="228" customFormat="1" ht="14">
      <c r="B70" s="277"/>
      <c r="C70" s="275"/>
      <c r="D70" s="276"/>
      <c r="E70" s="276"/>
      <c r="F70" s="276"/>
      <c r="G70" s="276"/>
    </row>
    <row r="71" spans="2:7" s="228" customFormat="1" ht="14">
      <c r="B71" s="277"/>
      <c r="C71" s="275"/>
      <c r="D71" s="276"/>
      <c r="E71" s="276"/>
      <c r="F71" s="276"/>
      <c r="G71" s="276"/>
    </row>
    <row r="72" spans="2:7" s="228" customFormat="1" ht="14">
      <c r="B72" s="277"/>
      <c r="C72" s="275"/>
      <c r="D72" s="276"/>
      <c r="E72" s="276"/>
      <c r="F72" s="276"/>
      <c r="G72" s="276"/>
    </row>
    <row r="73" spans="2:7" s="228" customFormat="1" ht="14">
      <c r="B73" s="277"/>
      <c r="C73" s="275"/>
      <c r="D73" s="276"/>
      <c r="E73" s="276"/>
      <c r="F73" s="276"/>
      <c r="G73" s="276"/>
    </row>
    <row r="74" spans="2:7" s="228" customFormat="1" ht="14">
      <c r="B74" s="277"/>
      <c r="C74" s="275"/>
      <c r="D74" s="276"/>
      <c r="E74" s="276"/>
      <c r="F74" s="276"/>
      <c r="G74" s="276"/>
    </row>
    <row r="75" spans="2:7" s="228" customFormat="1" ht="14">
      <c r="B75" s="277"/>
      <c r="C75" s="275"/>
      <c r="D75" s="276"/>
      <c r="E75" s="276"/>
      <c r="F75" s="276"/>
      <c r="G75" s="276"/>
    </row>
    <row r="76" spans="2:7" s="228" customFormat="1" ht="14">
      <c r="B76" s="277"/>
      <c r="C76" s="275"/>
      <c r="D76" s="276"/>
      <c r="E76" s="276"/>
      <c r="F76" s="276"/>
      <c r="G76" s="276"/>
    </row>
    <row r="77" spans="2:7" s="228" customFormat="1" ht="14">
      <c r="B77" s="277"/>
      <c r="C77" s="275"/>
      <c r="D77" s="276"/>
      <c r="E77" s="276"/>
      <c r="F77" s="276"/>
      <c r="G77" s="276"/>
    </row>
    <row r="78" spans="2:7" s="228" customFormat="1" ht="14">
      <c r="B78" s="277"/>
      <c r="C78" s="275"/>
      <c r="D78" s="276"/>
      <c r="E78" s="276"/>
      <c r="F78" s="276"/>
      <c r="G78" s="276"/>
    </row>
    <row r="79" spans="2:7" s="228" customFormat="1" ht="14">
      <c r="B79" s="277"/>
      <c r="C79" s="275"/>
      <c r="D79" s="276"/>
      <c r="E79" s="276"/>
      <c r="F79" s="276"/>
      <c r="G79" s="276"/>
    </row>
    <row r="80" spans="2:7" s="228" customFormat="1" ht="14">
      <c r="B80" s="277"/>
      <c r="C80" s="275"/>
      <c r="D80" s="276"/>
      <c r="E80" s="276"/>
      <c r="F80" s="276"/>
      <c r="G80" s="276"/>
    </row>
    <row r="81" spans="2:7" s="228" customFormat="1" ht="14">
      <c r="B81" s="277"/>
      <c r="C81" s="275"/>
      <c r="D81" s="276"/>
      <c r="E81" s="276"/>
      <c r="F81" s="276"/>
      <c r="G81" s="276"/>
    </row>
    <row r="82" spans="2:7" s="228" customFormat="1" ht="14">
      <c r="B82" s="277"/>
      <c r="C82" s="275"/>
      <c r="D82" s="276"/>
      <c r="E82" s="276"/>
      <c r="F82" s="276"/>
      <c r="G82" s="276"/>
    </row>
    <row r="83" spans="2:7" s="228" customFormat="1" ht="14">
      <c r="B83" s="277"/>
      <c r="C83" s="275"/>
      <c r="D83" s="276"/>
      <c r="E83" s="276"/>
      <c r="F83" s="276"/>
      <c r="G83" s="276"/>
    </row>
    <row r="84" spans="2:7" s="228" customFormat="1" ht="14">
      <c r="B84" s="277"/>
      <c r="C84" s="275"/>
      <c r="D84" s="276"/>
      <c r="E84" s="276"/>
      <c r="F84" s="276"/>
      <c r="G84" s="276"/>
    </row>
    <row r="85" spans="2:7" s="228" customFormat="1" ht="14">
      <c r="B85" s="277"/>
      <c r="C85" s="275"/>
      <c r="D85" s="276"/>
      <c r="E85" s="276"/>
      <c r="F85" s="276"/>
      <c r="G85" s="276"/>
    </row>
    <row r="86" spans="2:7" s="228" customFormat="1" ht="14">
      <c r="B86" s="277"/>
      <c r="C86" s="275"/>
      <c r="D86" s="276"/>
      <c r="E86" s="276"/>
      <c r="F86" s="276"/>
      <c r="G86" s="276"/>
    </row>
    <row r="87" spans="2:7" s="228" customFormat="1" ht="14">
      <c r="B87" s="277"/>
      <c r="C87" s="275"/>
      <c r="D87" s="276"/>
      <c r="E87" s="276"/>
      <c r="F87" s="276"/>
      <c r="G87" s="276"/>
    </row>
    <row r="88" spans="2:7" s="228" customFormat="1" ht="14">
      <c r="B88" s="277"/>
      <c r="C88" s="275"/>
      <c r="D88" s="276"/>
      <c r="E88" s="276"/>
      <c r="F88" s="276"/>
      <c r="G88" s="276"/>
    </row>
    <row r="89" spans="2:7" s="228" customFormat="1" ht="14">
      <c r="B89" s="277"/>
      <c r="C89" s="275"/>
      <c r="D89" s="276"/>
      <c r="E89" s="276"/>
      <c r="F89" s="276"/>
      <c r="G89" s="276"/>
    </row>
  </sheetData>
  <phoneticPr fontId="19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90"/>
  <sheetViews>
    <sheetView topLeftCell="C1" zoomScale="80" zoomScaleNormal="80" workbookViewId="0">
      <pane ySplit="6" topLeftCell="A7" activePane="bottomLeft" state="frozen"/>
      <selection activeCell="D33" sqref="D33"/>
      <selection pane="bottomLeft" activeCell="C1" sqref="A1:XFD1048576"/>
    </sheetView>
  </sheetViews>
  <sheetFormatPr defaultColWidth="9.1796875" defaultRowHeight="13"/>
  <cols>
    <col min="1" max="1" width="11.26953125" style="283" customWidth="1"/>
    <col min="2" max="2" width="52.7265625" style="283" bestFit="1" customWidth="1"/>
    <col min="3" max="3" width="18.1796875" style="310" bestFit="1" customWidth="1"/>
    <col min="4" max="4" width="13.7265625" style="310" bestFit="1" customWidth="1"/>
    <col min="5" max="5" width="16.453125" style="310" bestFit="1" customWidth="1"/>
    <col min="6" max="6" width="15.1796875" style="310" bestFit="1" customWidth="1"/>
    <col min="7" max="7" width="16.453125" style="310" bestFit="1" customWidth="1"/>
    <col min="8" max="11" width="15.1796875" style="310" bestFit="1" customWidth="1"/>
    <col min="12" max="12" width="16.453125" style="310" bestFit="1" customWidth="1"/>
    <col min="13" max="13" width="13.81640625" style="310" customWidth="1"/>
    <col min="14" max="14" width="18.1796875" style="310" bestFit="1" customWidth="1"/>
    <col min="15" max="16384" width="9.1796875" style="283"/>
  </cols>
  <sheetData>
    <row r="1" spans="1:14" s="221" customFormat="1" ht="15.5">
      <c r="A1" s="281" t="s">
        <v>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s="223" customFormat="1" ht="15.5">
      <c r="A2" s="282" t="s">
        <v>283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s="223" customFormat="1" ht="15.5">
      <c r="A3" s="222" t="s">
        <v>253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4" ht="1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1:14" s="228" customFormat="1" ht="14">
      <c r="A5" s="441"/>
      <c r="B5" s="442"/>
      <c r="C5" s="284"/>
      <c r="D5" s="284"/>
      <c r="E5" s="443" t="s">
        <v>6</v>
      </c>
      <c r="F5" s="444"/>
      <c r="G5" s="444"/>
      <c r="H5" s="444"/>
      <c r="I5" s="444"/>
      <c r="J5" s="444"/>
      <c r="K5" s="444"/>
      <c r="L5" s="444"/>
      <c r="M5" s="285"/>
      <c r="N5" s="286"/>
    </row>
    <row r="6" spans="1:14" s="228" customFormat="1" ht="28">
      <c r="A6" s="287"/>
      <c r="B6" s="288"/>
      <c r="C6" s="289" t="s">
        <v>4</v>
      </c>
      <c r="D6" s="289" t="s">
        <v>5</v>
      </c>
      <c r="E6" s="290" t="s">
        <v>351</v>
      </c>
      <c r="F6" s="290" t="s">
        <v>352</v>
      </c>
      <c r="G6" s="291" t="s">
        <v>268</v>
      </c>
      <c r="H6" s="290" t="s">
        <v>353</v>
      </c>
      <c r="I6" s="290" t="s">
        <v>354</v>
      </c>
      <c r="J6" s="290" t="s">
        <v>269</v>
      </c>
      <c r="K6" s="291" t="s">
        <v>270</v>
      </c>
      <c r="L6" s="292" t="s">
        <v>158</v>
      </c>
      <c r="M6" s="293" t="s">
        <v>159</v>
      </c>
      <c r="N6" s="294" t="s">
        <v>160</v>
      </c>
    </row>
    <row r="7" spans="1:14" s="228" customFormat="1" ht="9" customHeight="1">
      <c r="A7" s="295"/>
      <c r="B7" s="295"/>
      <c r="C7" s="296"/>
      <c r="D7" s="296"/>
      <c r="E7" s="297"/>
      <c r="F7" s="297"/>
      <c r="G7" s="298"/>
      <c r="H7" s="297"/>
      <c r="I7" s="297"/>
      <c r="J7" s="297"/>
      <c r="K7" s="298"/>
      <c r="L7" s="298"/>
      <c r="M7" s="298"/>
      <c r="N7" s="298"/>
    </row>
    <row r="8" spans="1:14" s="107" customFormat="1" ht="18" customHeight="1">
      <c r="A8" s="135" t="s">
        <v>24</v>
      </c>
      <c r="B8" s="135" t="s">
        <v>7</v>
      </c>
      <c r="C8" s="299">
        <v>10308678</v>
      </c>
      <c r="D8" s="299">
        <v>0</v>
      </c>
      <c r="E8" s="299">
        <v>10591451</v>
      </c>
      <c r="F8" s="299">
        <v>51546</v>
      </c>
      <c r="G8" s="299">
        <v>33054</v>
      </c>
      <c r="H8" s="299">
        <v>2273531</v>
      </c>
      <c r="I8" s="299">
        <v>173478</v>
      </c>
      <c r="J8" s="299">
        <v>0</v>
      </c>
      <c r="K8" s="299">
        <v>0</v>
      </c>
      <c r="L8" s="299">
        <v>13123060</v>
      </c>
      <c r="M8" s="299">
        <v>0</v>
      </c>
      <c r="N8" s="299">
        <v>23431738</v>
      </c>
    </row>
    <row r="9" spans="1:14" s="107" customFormat="1" ht="18" customHeight="1">
      <c r="A9" s="439" t="s">
        <v>344</v>
      </c>
      <c r="B9" s="440"/>
      <c r="C9" s="300">
        <v>10308678</v>
      </c>
      <c r="D9" s="300">
        <v>0</v>
      </c>
      <c r="E9" s="300">
        <v>10591451</v>
      </c>
      <c r="F9" s="300">
        <v>51546</v>
      </c>
      <c r="G9" s="300">
        <v>33054</v>
      </c>
      <c r="H9" s="300">
        <v>2273531</v>
      </c>
      <c r="I9" s="300">
        <v>173478</v>
      </c>
      <c r="J9" s="300">
        <v>0</v>
      </c>
      <c r="K9" s="300">
        <v>0</v>
      </c>
      <c r="L9" s="300">
        <v>13123060</v>
      </c>
      <c r="M9" s="300">
        <v>0</v>
      </c>
      <c r="N9" s="300">
        <v>23431738</v>
      </c>
    </row>
    <row r="10" spans="1:14" s="107" customFormat="1" ht="18" customHeight="1">
      <c r="A10" s="135" t="s">
        <v>25</v>
      </c>
      <c r="B10" s="135" t="s">
        <v>8</v>
      </c>
      <c r="C10" s="299">
        <v>375239735</v>
      </c>
      <c r="D10" s="299">
        <v>0</v>
      </c>
      <c r="E10" s="299">
        <v>113739482</v>
      </c>
      <c r="F10" s="299">
        <v>0</v>
      </c>
      <c r="G10" s="299">
        <v>54920570</v>
      </c>
      <c r="H10" s="299">
        <v>0</v>
      </c>
      <c r="I10" s="299">
        <v>5444911</v>
      </c>
      <c r="J10" s="299">
        <v>0</v>
      </c>
      <c r="K10" s="299">
        <v>36559556</v>
      </c>
      <c r="L10" s="299">
        <v>210664519</v>
      </c>
      <c r="M10" s="299">
        <v>6672350</v>
      </c>
      <c r="N10" s="299">
        <v>592576604</v>
      </c>
    </row>
    <row r="11" spans="1:14" s="107" customFormat="1" ht="18" customHeight="1">
      <c r="A11" s="135" t="s">
        <v>26</v>
      </c>
      <c r="B11" s="135" t="s">
        <v>9</v>
      </c>
      <c r="C11" s="299">
        <v>17949480</v>
      </c>
      <c r="D11" s="299">
        <v>0</v>
      </c>
      <c r="E11" s="299">
        <v>13952608</v>
      </c>
      <c r="F11" s="299">
        <v>0</v>
      </c>
      <c r="G11" s="299">
        <v>9340107</v>
      </c>
      <c r="H11" s="299">
        <v>453114</v>
      </c>
      <c r="I11" s="299">
        <v>267153</v>
      </c>
      <c r="J11" s="299">
        <v>0</v>
      </c>
      <c r="K11" s="299">
        <v>7054123</v>
      </c>
      <c r="L11" s="299">
        <v>31067105</v>
      </c>
      <c r="M11" s="299">
        <v>103387</v>
      </c>
      <c r="N11" s="299">
        <v>49119972</v>
      </c>
    </row>
    <row r="12" spans="1:14" s="107" customFormat="1" ht="18" customHeight="1">
      <c r="A12" s="135" t="s">
        <v>27</v>
      </c>
      <c r="B12" s="135" t="s">
        <v>189</v>
      </c>
      <c r="C12" s="299">
        <v>52731645</v>
      </c>
      <c r="D12" s="299">
        <v>0</v>
      </c>
      <c r="E12" s="299">
        <v>0</v>
      </c>
      <c r="F12" s="299">
        <v>10379528</v>
      </c>
      <c r="G12" s="299">
        <v>4843065</v>
      </c>
      <c r="H12" s="299">
        <v>0</v>
      </c>
      <c r="I12" s="299">
        <v>0</v>
      </c>
      <c r="J12" s="299">
        <v>0</v>
      </c>
      <c r="K12" s="299">
        <v>0</v>
      </c>
      <c r="L12" s="299">
        <v>15222593</v>
      </c>
      <c r="M12" s="299">
        <v>0</v>
      </c>
      <c r="N12" s="299">
        <v>67954238</v>
      </c>
    </row>
    <row r="13" spans="1:14" s="107" customFormat="1" ht="18" customHeight="1">
      <c r="A13" s="135" t="s">
        <v>28</v>
      </c>
      <c r="B13" s="135" t="s">
        <v>190</v>
      </c>
      <c r="C13" s="299">
        <v>6593460</v>
      </c>
      <c r="D13" s="299">
        <v>0</v>
      </c>
      <c r="E13" s="299">
        <v>0</v>
      </c>
      <c r="F13" s="299">
        <v>0</v>
      </c>
      <c r="G13" s="299">
        <v>0</v>
      </c>
      <c r="H13" s="299">
        <v>0</v>
      </c>
      <c r="I13" s="299">
        <v>0</v>
      </c>
      <c r="J13" s="299">
        <v>0</v>
      </c>
      <c r="K13" s="299">
        <v>5224723</v>
      </c>
      <c r="L13" s="299">
        <v>5224723</v>
      </c>
      <c r="M13" s="299">
        <v>0</v>
      </c>
      <c r="N13" s="299">
        <v>11818183</v>
      </c>
    </row>
    <row r="14" spans="1:14" s="107" customFormat="1" ht="18" customHeight="1">
      <c r="A14" s="135" t="s">
        <v>29</v>
      </c>
      <c r="B14" s="135" t="s">
        <v>191</v>
      </c>
      <c r="C14" s="299">
        <v>1799205</v>
      </c>
      <c r="D14" s="299">
        <v>0</v>
      </c>
      <c r="E14" s="299">
        <v>0</v>
      </c>
      <c r="F14" s="299">
        <v>0</v>
      </c>
      <c r="G14" s="299">
        <v>0</v>
      </c>
      <c r="H14" s="299">
        <v>0</v>
      </c>
      <c r="I14" s="299">
        <v>0</v>
      </c>
      <c r="J14" s="299">
        <v>0</v>
      </c>
      <c r="K14" s="299">
        <v>2515964</v>
      </c>
      <c r="L14" s="299">
        <v>2515964</v>
      </c>
      <c r="M14" s="299">
        <v>0</v>
      </c>
      <c r="N14" s="299">
        <v>4315169</v>
      </c>
    </row>
    <row r="15" spans="1:14" s="107" customFormat="1" ht="18" customHeight="1">
      <c r="A15" s="135" t="s">
        <v>112</v>
      </c>
      <c r="B15" s="135" t="s">
        <v>11</v>
      </c>
      <c r="C15" s="299">
        <v>747738</v>
      </c>
      <c r="D15" s="299">
        <v>0</v>
      </c>
      <c r="E15" s="299">
        <v>0</v>
      </c>
      <c r="F15" s="299">
        <v>0</v>
      </c>
      <c r="G15" s="299">
        <v>0</v>
      </c>
      <c r="H15" s="299">
        <v>0</v>
      </c>
      <c r="I15" s="299">
        <v>0</v>
      </c>
      <c r="J15" s="299">
        <v>0</v>
      </c>
      <c r="K15" s="299">
        <v>9501122</v>
      </c>
      <c r="L15" s="299">
        <v>9501122</v>
      </c>
      <c r="M15" s="299">
        <v>5000</v>
      </c>
      <c r="N15" s="299">
        <v>10253860</v>
      </c>
    </row>
    <row r="16" spans="1:14" s="301" customFormat="1" ht="18" customHeight="1">
      <c r="A16" s="135" t="s">
        <v>113</v>
      </c>
      <c r="B16" s="135" t="s">
        <v>192</v>
      </c>
      <c r="C16" s="299">
        <v>10345665</v>
      </c>
      <c r="D16" s="299">
        <v>0</v>
      </c>
      <c r="E16" s="299">
        <v>299745</v>
      </c>
      <c r="F16" s="299">
        <v>0</v>
      </c>
      <c r="G16" s="299">
        <v>0</v>
      </c>
      <c r="H16" s="299">
        <v>0</v>
      </c>
      <c r="I16" s="299">
        <v>0</v>
      </c>
      <c r="J16" s="299">
        <v>0</v>
      </c>
      <c r="K16" s="299">
        <v>54735</v>
      </c>
      <c r="L16" s="299">
        <v>354480</v>
      </c>
      <c r="M16" s="299">
        <v>0</v>
      </c>
      <c r="N16" s="299">
        <v>10700145</v>
      </c>
    </row>
    <row r="17" spans="1:14" s="301" customFormat="1" ht="18" customHeight="1">
      <c r="A17" s="135" t="s">
        <v>114</v>
      </c>
      <c r="B17" s="135" t="s">
        <v>193</v>
      </c>
      <c r="C17" s="299">
        <v>21862194</v>
      </c>
      <c r="D17" s="299">
        <v>0</v>
      </c>
      <c r="E17" s="299">
        <v>2053865</v>
      </c>
      <c r="F17" s="299">
        <v>13990</v>
      </c>
      <c r="G17" s="299">
        <v>270947</v>
      </c>
      <c r="H17" s="299">
        <v>0</v>
      </c>
      <c r="I17" s="299">
        <v>0</v>
      </c>
      <c r="J17" s="299">
        <v>0</v>
      </c>
      <c r="K17" s="299">
        <v>21918048</v>
      </c>
      <c r="L17" s="299">
        <v>24256850</v>
      </c>
      <c r="M17" s="299">
        <v>0</v>
      </c>
      <c r="N17" s="299">
        <v>46119044</v>
      </c>
    </row>
    <row r="18" spans="1:14" s="301" customFormat="1" ht="18" customHeight="1">
      <c r="A18" s="135" t="s">
        <v>115</v>
      </c>
      <c r="B18" s="135" t="s">
        <v>194</v>
      </c>
      <c r="C18" s="299">
        <v>209298391</v>
      </c>
      <c r="D18" s="299">
        <v>0</v>
      </c>
      <c r="E18" s="299">
        <v>115308591</v>
      </c>
      <c r="F18" s="299">
        <v>0</v>
      </c>
      <c r="G18" s="299">
        <v>108882760</v>
      </c>
      <c r="H18" s="299">
        <v>0</v>
      </c>
      <c r="I18" s="299">
        <v>0</v>
      </c>
      <c r="J18" s="299">
        <v>0</v>
      </c>
      <c r="K18" s="299">
        <v>0</v>
      </c>
      <c r="L18" s="299">
        <v>224191351</v>
      </c>
      <c r="M18" s="299">
        <v>982500</v>
      </c>
      <c r="N18" s="299">
        <v>434472242</v>
      </c>
    </row>
    <row r="19" spans="1:14" s="301" customFormat="1" ht="18" customHeight="1">
      <c r="A19" s="135" t="s">
        <v>116</v>
      </c>
      <c r="B19" s="135" t="s">
        <v>195</v>
      </c>
      <c r="C19" s="299">
        <v>141954017</v>
      </c>
      <c r="D19" s="299">
        <v>0</v>
      </c>
      <c r="E19" s="299">
        <v>0</v>
      </c>
      <c r="F19" s="299">
        <v>0</v>
      </c>
      <c r="G19" s="299">
        <v>128854951</v>
      </c>
      <c r="H19" s="299">
        <v>0</v>
      </c>
      <c r="I19" s="299">
        <v>0</v>
      </c>
      <c r="J19" s="299">
        <v>0</v>
      </c>
      <c r="K19" s="299">
        <v>0</v>
      </c>
      <c r="L19" s="299">
        <v>128854951</v>
      </c>
      <c r="M19" s="299">
        <v>0</v>
      </c>
      <c r="N19" s="299">
        <v>270808968</v>
      </c>
    </row>
    <row r="20" spans="1:14" s="301" customFormat="1" ht="18" customHeight="1">
      <c r="A20" s="135" t="s">
        <v>117</v>
      </c>
      <c r="B20" s="135" t="s">
        <v>196</v>
      </c>
      <c r="C20" s="299">
        <v>3337930</v>
      </c>
      <c r="D20" s="299">
        <v>0</v>
      </c>
      <c r="E20" s="299">
        <v>9196564</v>
      </c>
      <c r="F20" s="299">
        <v>0</v>
      </c>
      <c r="G20" s="299">
        <v>0</v>
      </c>
      <c r="H20" s="299">
        <v>0</v>
      </c>
      <c r="I20" s="299">
        <v>0</v>
      </c>
      <c r="J20" s="299">
        <v>0</v>
      </c>
      <c r="K20" s="299">
        <v>0</v>
      </c>
      <c r="L20" s="299">
        <v>9196564</v>
      </c>
      <c r="M20" s="299">
        <v>0</v>
      </c>
      <c r="N20" s="299">
        <v>12534494</v>
      </c>
    </row>
    <row r="21" spans="1:14" s="301" customFormat="1" ht="18" customHeight="1">
      <c r="A21" s="135" t="s">
        <v>118</v>
      </c>
      <c r="B21" s="135" t="s">
        <v>221</v>
      </c>
      <c r="C21" s="299">
        <v>0</v>
      </c>
      <c r="D21" s="299">
        <v>0</v>
      </c>
      <c r="E21" s="299">
        <v>0</v>
      </c>
      <c r="F21" s="299">
        <v>0</v>
      </c>
      <c r="G21" s="299">
        <v>0</v>
      </c>
      <c r="H21" s="299">
        <v>0</v>
      </c>
      <c r="I21" s="299">
        <v>0</v>
      </c>
      <c r="J21" s="299">
        <v>0</v>
      </c>
      <c r="K21" s="299">
        <v>0</v>
      </c>
      <c r="L21" s="299">
        <v>0</v>
      </c>
      <c r="M21" s="299">
        <v>0</v>
      </c>
      <c r="N21" s="299">
        <v>0</v>
      </c>
    </row>
    <row r="22" spans="1:14" s="301" customFormat="1" ht="18" customHeight="1">
      <c r="A22" s="439" t="s">
        <v>345</v>
      </c>
      <c r="B22" s="440"/>
      <c r="C22" s="300">
        <v>841859460</v>
      </c>
      <c r="D22" s="300">
        <v>0</v>
      </c>
      <c r="E22" s="300">
        <v>254550855</v>
      </c>
      <c r="F22" s="300">
        <v>10393518</v>
      </c>
      <c r="G22" s="300">
        <v>307112400</v>
      </c>
      <c r="H22" s="300">
        <v>453114</v>
      </c>
      <c r="I22" s="300">
        <v>5712064</v>
      </c>
      <c r="J22" s="300">
        <v>0</v>
      </c>
      <c r="K22" s="300">
        <v>82828271</v>
      </c>
      <c r="L22" s="300">
        <v>661050222</v>
      </c>
      <c r="M22" s="300">
        <v>7763237</v>
      </c>
      <c r="N22" s="300">
        <v>1510672919</v>
      </c>
    </row>
    <row r="23" spans="1:14" s="301" customFormat="1" ht="18" customHeight="1">
      <c r="A23" s="135" t="s">
        <v>30</v>
      </c>
      <c r="B23" s="135" t="s">
        <v>14</v>
      </c>
      <c r="C23" s="299">
        <v>14404658</v>
      </c>
      <c r="D23" s="299">
        <v>5685701</v>
      </c>
      <c r="E23" s="299">
        <v>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911531</v>
      </c>
      <c r="L23" s="299">
        <v>911531</v>
      </c>
      <c r="M23" s="299">
        <v>0</v>
      </c>
      <c r="N23" s="299">
        <v>21001890</v>
      </c>
    </row>
    <row r="24" spans="1:14" s="301" customFormat="1" ht="18" customHeight="1">
      <c r="A24" s="135" t="s">
        <v>119</v>
      </c>
      <c r="B24" s="135" t="s">
        <v>15</v>
      </c>
      <c r="C24" s="299">
        <v>5112057</v>
      </c>
      <c r="D24" s="299">
        <v>0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3310501</v>
      </c>
      <c r="L24" s="299">
        <v>3310501</v>
      </c>
      <c r="M24" s="299">
        <v>0</v>
      </c>
      <c r="N24" s="299">
        <v>8422558</v>
      </c>
    </row>
    <row r="25" spans="1:14" s="301" customFormat="1" ht="18" customHeight="1">
      <c r="A25" s="135" t="s">
        <v>120</v>
      </c>
      <c r="B25" s="135" t="s">
        <v>16</v>
      </c>
      <c r="C25" s="299">
        <v>19206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299">
        <v>2591039</v>
      </c>
      <c r="L25" s="299">
        <v>2591039</v>
      </c>
      <c r="M25" s="299">
        <v>0</v>
      </c>
      <c r="N25" s="299">
        <v>2610245</v>
      </c>
    </row>
    <row r="26" spans="1:14" s="301" customFormat="1" ht="18" customHeight="1">
      <c r="A26" s="135" t="s">
        <v>102</v>
      </c>
      <c r="B26" s="135" t="s">
        <v>17</v>
      </c>
      <c r="C26" s="299">
        <v>3843</v>
      </c>
      <c r="D26" s="299">
        <v>0</v>
      </c>
      <c r="E26" s="299">
        <v>0</v>
      </c>
      <c r="F26" s="299">
        <v>0</v>
      </c>
      <c r="G26" s="299">
        <v>0</v>
      </c>
      <c r="H26" s="299">
        <v>0</v>
      </c>
      <c r="I26" s="299">
        <v>0</v>
      </c>
      <c r="J26" s="299">
        <v>0</v>
      </c>
      <c r="K26" s="299">
        <v>4220630</v>
      </c>
      <c r="L26" s="299">
        <v>4220630</v>
      </c>
      <c r="M26" s="299">
        <v>23324</v>
      </c>
      <c r="N26" s="299">
        <v>4247797</v>
      </c>
    </row>
    <row r="27" spans="1:14" s="301" customFormat="1" ht="18" customHeight="1">
      <c r="A27" s="135" t="s">
        <v>103</v>
      </c>
      <c r="B27" s="135" t="s">
        <v>156</v>
      </c>
      <c r="C27" s="299">
        <v>34802862</v>
      </c>
      <c r="D27" s="299">
        <v>0</v>
      </c>
      <c r="E27" s="299">
        <v>5946607</v>
      </c>
      <c r="F27" s="299">
        <v>0</v>
      </c>
      <c r="G27" s="299">
        <v>0</v>
      </c>
      <c r="H27" s="299">
        <v>0</v>
      </c>
      <c r="I27" s="299">
        <v>0</v>
      </c>
      <c r="J27" s="299">
        <v>16327786</v>
      </c>
      <c r="K27" s="299">
        <v>0</v>
      </c>
      <c r="L27" s="299">
        <v>22274393</v>
      </c>
      <c r="M27" s="299">
        <v>0</v>
      </c>
      <c r="N27" s="299">
        <v>57077255</v>
      </c>
    </row>
    <row r="28" spans="1:14" s="301" customFormat="1" ht="18" customHeight="1">
      <c r="A28" s="135" t="s">
        <v>121</v>
      </c>
      <c r="B28" s="135" t="s">
        <v>157</v>
      </c>
      <c r="C28" s="299">
        <v>5179867</v>
      </c>
      <c r="D28" s="299">
        <v>0</v>
      </c>
      <c r="E28" s="299">
        <v>0</v>
      </c>
      <c r="F28" s="299">
        <v>0</v>
      </c>
      <c r="G28" s="299">
        <v>0</v>
      </c>
      <c r="H28" s="299">
        <v>0</v>
      </c>
      <c r="I28" s="299">
        <v>0</v>
      </c>
      <c r="J28" s="299">
        <v>2382046</v>
      </c>
      <c r="K28" s="299">
        <v>464308</v>
      </c>
      <c r="L28" s="299">
        <v>2846354</v>
      </c>
      <c r="M28" s="299">
        <v>0</v>
      </c>
      <c r="N28" s="299">
        <v>8026221</v>
      </c>
    </row>
    <row r="29" spans="1:14" s="301" customFormat="1" ht="18" customHeight="1">
      <c r="A29" s="439" t="s">
        <v>346</v>
      </c>
      <c r="B29" s="440"/>
      <c r="C29" s="300">
        <v>59522493</v>
      </c>
      <c r="D29" s="300">
        <v>5685701</v>
      </c>
      <c r="E29" s="300">
        <v>5946607</v>
      </c>
      <c r="F29" s="300">
        <v>0</v>
      </c>
      <c r="G29" s="300">
        <v>0</v>
      </c>
      <c r="H29" s="300">
        <v>0</v>
      </c>
      <c r="I29" s="300">
        <v>0</v>
      </c>
      <c r="J29" s="300">
        <v>18709832</v>
      </c>
      <c r="K29" s="300">
        <v>11498009</v>
      </c>
      <c r="L29" s="300">
        <v>36154448</v>
      </c>
      <c r="M29" s="300">
        <v>23324</v>
      </c>
      <c r="N29" s="300">
        <v>101385966</v>
      </c>
    </row>
    <row r="30" spans="1:14" s="301" customFormat="1" ht="18" customHeight="1">
      <c r="A30" s="124" t="s">
        <v>104</v>
      </c>
      <c r="B30" s="108" t="s">
        <v>197</v>
      </c>
      <c r="C30" s="299">
        <v>40367434</v>
      </c>
      <c r="D30" s="299">
        <v>0</v>
      </c>
      <c r="E30" s="299">
        <v>0</v>
      </c>
      <c r="F30" s="299">
        <v>0</v>
      </c>
      <c r="G30" s="299">
        <v>0</v>
      </c>
      <c r="H30" s="299">
        <v>16693079</v>
      </c>
      <c r="I30" s="299">
        <v>4877900</v>
      </c>
      <c r="J30" s="299">
        <v>0</v>
      </c>
      <c r="K30" s="299">
        <v>0</v>
      </c>
      <c r="L30" s="299">
        <v>21570979</v>
      </c>
      <c r="M30" s="299">
        <v>0</v>
      </c>
      <c r="N30" s="299">
        <v>61938413</v>
      </c>
    </row>
    <row r="31" spans="1:14" s="301" customFormat="1" ht="18" customHeight="1">
      <c r="A31" s="124" t="s">
        <v>105</v>
      </c>
      <c r="B31" s="108" t="s">
        <v>122</v>
      </c>
      <c r="C31" s="299">
        <v>3190601</v>
      </c>
      <c r="D31" s="299">
        <v>0</v>
      </c>
      <c r="E31" s="299">
        <v>0</v>
      </c>
      <c r="F31" s="299">
        <v>0</v>
      </c>
      <c r="G31" s="299">
        <v>0</v>
      </c>
      <c r="H31" s="299">
        <v>2568530</v>
      </c>
      <c r="I31" s="299">
        <v>511953</v>
      </c>
      <c r="J31" s="299">
        <v>0</v>
      </c>
      <c r="K31" s="299">
        <v>0</v>
      </c>
      <c r="L31" s="299">
        <v>3080483</v>
      </c>
      <c r="M31" s="299">
        <v>25000</v>
      </c>
      <c r="N31" s="299">
        <v>6296084</v>
      </c>
    </row>
    <row r="32" spans="1:14" s="301" customFormat="1" ht="18" customHeight="1">
      <c r="A32" s="124" t="s">
        <v>106</v>
      </c>
      <c r="B32" s="108" t="s">
        <v>198</v>
      </c>
      <c r="C32" s="299">
        <v>2474762</v>
      </c>
      <c r="D32" s="299">
        <v>0</v>
      </c>
      <c r="E32" s="299">
        <v>0</v>
      </c>
      <c r="F32" s="299">
        <v>0</v>
      </c>
      <c r="G32" s="299">
        <v>0</v>
      </c>
      <c r="H32" s="299">
        <v>6925056</v>
      </c>
      <c r="I32" s="299">
        <v>0</v>
      </c>
      <c r="J32" s="299">
        <v>0</v>
      </c>
      <c r="K32" s="299">
        <v>0</v>
      </c>
      <c r="L32" s="299">
        <v>6925056</v>
      </c>
      <c r="M32" s="299">
        <v>0</v>
      </c>
      <c r="N32" s="299">
        <v>9399818</v>
      </c>
    </row>
    <row r="33" spans="1:14" s="302" customFormat="1" ht="18" customHeight="1">
      <c r="A33" s="439" t="s">
        <v>347</v>
      </c>
      <c r="B33" s="440"/>
      <c r="C33" s="300">
        <v>46032797</v>
      </c>
      <c r="D33" s="300">
        <v>0</v>
      </c>
      <c r="E33" s="300">
        <v>0</v>
      </c>
      <c r="F33" s="300">
        <v>0</v>
      </c>
      <c r="G33" s="300">
        <v>0</v>
      </c>
      <c r="H33" s="300">
        <v>26186665</v>
      </c>
      <c r="I33" s="300">
        <v>5389853</v>
      </c>
      <c r="J33" s="300">
        <v>0</v>
      </c>
      <c r="K33" s="300">
        <v>0</v>
      </c>
      <c r="L33" s="300">
        <v>31576518</v>
      </c>
      <c r="M33" s="300">
        <v>25000</v>
      </c>
      <c r="N33" s="300">
        <v>77634315</v>
      </c>
    </row>
    <row r="34" spans="1:14" s="302" customFormat="1" ht="18" customHeight="1">
      <c r="A34" s="150" t="s">
        <v>107</v>
      </c>
      <c r="B34" s="150" t="s">
        <v>19</v>
      </c>
      <c r="C34" s="299">
        <v>26705527</v>
      </c>
      <c r="D34" s="299">
        <v>0</v>
      </c>
      <c r="E34" s="299">
        <v>0</v>
      </c>
      <c r="F34" s="299">
        <v>19349885</v>
      </c>
      <c r="G34" s="299">
        <v>2644028</v>
      </c>
      <c r="H34" s="299">
        <v>971645</v>
      </c>
      <c r="I34" s="299">
        <v>0</v>
      </c>
      <c r="J34" s="299">
        <v>0</v>
      </c>
      <c r="K34" s="299">
        <v>0</v>
      </c>
      <c r="L34" s="299">
        <v>22965558</v>
      </c>
      <c r="M34" s="299">
        <v>180387</v>
      </c>
      <c r="N34" s="299">
        <v>49851472</v>
      </c>
    </row>
    <row r="35" spans="1:14" s="302" customFormat="1" ht="18" customHeight="1">
      <c r="A35" s="439" t="s">
        <v>355</v>
      </c>
      <c r="B35" s="440"/>
      <c r="C35" s="300">
        <v>26705527</v>
      </c>
      <c r="D35" s="300">
        <v>0</v>
      </c>
      <c r="E35" s="300">
        <v>0</v>
      </c>
      <c r="F35" s="300">
        <v>19349885</v>
      </c>
      <c r="G35" s="300">
        <v>2644028</v>
      </c>
      <c r="H35" s="300">
        <v>971645</v>
      </c>
      <c r="I35" s="300">
        <v>0</v>
      </c>
      <c r="J35" s="300">
        <v>0</v>
      </c>
      <c r="K35" s="300">
        <v>0</v>
      </c>
      <c r="L35" s="300">
        <v>22965558</v>
      </c>
      <c r="M35" s="300">
        <v>180387</v>
      </c>
      <c r="N35" s="300">
        <v>49851472</v>
      </c>
    </row>
    <row r="36" spans="1:14" s="301" customFormat="1" ht="18" customHeight="1">
      <c r="A36" s="135" t="s">
        <v>108</v>
      </c>
      <c r="B36" s="135" t="s">
        <v>20</v>
      </c>
      <c r="C36" s="299">
        <v>10585710</v>
      </c>
      <c r="D36" s="299">
        <v>0</v>
      </c>
      <c r="E36" s="299">
        <v>5625348</v>
      </c>
      <c r="F36" s="299">
        <v>429788</v>
      </c>
      <c r="G36" s="299">
        <v>1476914</v>
      </c>
      <c r="H36" s="299">
        <v>691927</v>
      </c>
      <c r="I36" s="299">
        <v>279029</v>
      </c>
      <c r="J36" s="299">
        <v>0</v>
      </c>
      <c r="K36" s="299">
        <v>383377</v>
      </c>
      <c r="L36" s="299">
        <v>8886383</v>
      </c>
      <c r="M36" s="299">
        <v>0</v>
      </c>
      <c r="N36" s="299">
        <v>19472093</v>
      </c>
    </row>
    <row r="37" spans="1:14" s="301" customFormat="1" ht="18" customHeight="1">
      <c r="A37" s="135" t="s">
        <v>109</v>
      </c>
      <c r="B37" s="135" t="s">
        <v>21</v>
      </c>
      <c r="C37" s="299">
        <v>7856205</v>
      </c>
      <c r="D37" s="299">
        <v>0</v>
      </c>
      <c r="E37" s="299">
        <v>2065517</v>
      </c>
      <c r="F37" s="299">
        <v>91824</v>
      </c>
      <c r="G37" s="299">
        <v>643401</v>
      </c>
      <c r="H37" s="299">
        <v>363115</v>
      </c>
      <c r="I37" s="299">
        <v>86009</v>
      </c>
      <c r="J37" s="299">
        <v>0</v>
      </c>
      <c r="K37" s="299">
        <v>75732</v>
      </c>
      <c r="L37" s="299">
        <v>3325598</v>
      </c>
      <c r="M37" s="299">
        <v>19613</v>
      </c>
      <c r="N37" s="299">
        <v>11201416</v>
      </c>
    </row>
    <row r="38" spans="1:14" s="301" customFormat="1" ht="18" customHeight="1">
      <c r="A38" s="135" t="s">
        <v>110</v>
      </c>
      <c r="B38" s="135" t="s">
        <v>22</v>
      </c>
      <c r="C38" s="299">
        <v>327173</v>
      </c>
      <c r="D38" s="299">
        <v>0</v>
      </c>
      <c r="E38" s="299">
        <v>337196</v>
      </c>
      <c r="F38" s="299">
        <v>11513</v>
      </c>
      <c r="G38" s="299">
        <v>61574</v>
      </c>
      <c r="H38" s="299">
        <v>22910</v>
      </c>
      <c r="I38" s="299">
        <v>11454</v>
      </c>
      <c r="J38" s="299">
        <v>0</v>
      </c>
      <c r="K38" s="299">
        <v>1737</v>
      </c>
      <c r="L38" s="299">
        <v>446384</v>
      </c>
      <c r="M38" s="299">
        <v>0</v>
      </c>
      <c r="N38" s="299">
        <v>773557</v>
      </c>
    </row>
    <row r="39" spans="1:14" s="301" customFormat="1" ht="18" customHeight="1">
      <c r="A39" s="135" t="s">
        <v>111</v>
      </c>
      <c r="B39" s="135" t="s">
        <v>23</v>
      </c>
      <c r="C39" s="299">
        <v>20856030</v>
      </c>
      <c r="D39" s="299">
        <v>0</v>
      </c>
      <c r="E39" s="299">
        <v>10118988</v>
      </c>
      <c r="F39" s="299">
        <v>830092</v>
      </c>
      <c r="G39" s="299">
        <v>2826768</v>
      </c>
      <c r="H39" s="299">
        <v>1238848</v>
      </c>
      <c r="I39" s="299">
        <v>533017</v>
      </c>
      <c r="J39" s="299">
        <v>0</v>
      </c>
      <c r="K39" s="299">
        <v>627700</v>
      </c>
      <c r="L39" s="299">
        <v>16175413</v>
      </c>
      <c r="M39" s="299">
        <v>0</v>
      </c>
      <c r="N39" s="299">
        <v>37031443</v>
      </c>
    </row>
    <row r="40" spans="1:14" s="302" customFormat="1" ht="18" customHeight="1">
      <c r="A40" s="439" t="s">
        <v>349</v>
      </c>
      <c r="B40" s="440"/>
      <c r="C40" s="300">
        <v>39625118</v>
      </c>
      <c r="D40" s="300">
        <v>0</v>
      </c>
      <c r="E40" s="300">
        <v>18147049</v>
      </c>
      <c r="F40" s="300">
        <v>1363217</v>
      </c>
      <c r="G40" s="300">
        <v>5008657</v>
      </c>
      <c r="H40" s="300">
        <v>2316800</v>
      </c>
      <c r="I40" s="300">
        <v>909509</v>
      </c>
      <c r="J40" s="300">
        <v>0</v>
      </c>
      <c r="K40" s="300">
        <v>1088546</v>
      </c>
      <c r="L40" s="300">
        <v>28833778</v>
      </c>
      <c r="M40" s="300">
        <v>19613</v>
      </c>
      <c r="N40" s="300">
        <v>68478509</v>
      </c>
    </row>
    <row r="41" spans="1:14" s="302" customFormat="1" ht="18" customHeight="1">
      <c r="A41" s="135" t="s">
        <v>199</v>
      </c>
      <c r="B41" s="135" t="s">
        <v>123</v>
      </c>
      <c r="C41" s="299">
        <v>23556266</v>
      </c>
      <c r="D41" s="299">
        <v>0</v>
      </c>
      <c r="E41" s="299">
        <v>11729394</v>
      </c>
      <c r="F41" s="299">
        <v>0</v>
      </c>
      <c r="G41" s="299">
        <v>3593776</v>
      </c>
      <c r="H41" s="299">
        <v>0</v>
      </c>
      <c r="I41" s="299">
        <v>440525</v>
      </c>
      <c r="J41" s="299">
        <v>0</v>
      </c>
      <c r="K41" s="299">
        <v>0</v>
      </c>
      <c r="L41" s="299">
        <v>15763695</v>
      </c>
      <c r="M41" s="299">
        <v>0</v>
      </c>
      <c r="N41" s="299">
        <v>39319961</v>
      </c>
    </row>
    <row r="42" spans="1:14" s="302" customFormat="1" ht="21" customHeight="1">
      <c r="A42" s="439" t="s">
        <v>356</v>
      </c>
      <c r="B42" s="440"/>
      <c r="C42" s="300">
        <v>23556266</v>
      </c>
      <c r="D42" s="300">
        <v>0</v>
      </c>
      <c r="E42" s="300">
        <v>11729394</v>
      </c>
      <c r="F42" s="300">
        <v>0</v>
      </c>
      <c r="G42" s="300">
        <v>3593776</v>
      </c>
      <c r="H42" s="300">
        <v>0</v>
      </c>
      <c r="I42" s="300">
        <v>440525</v>
      </c>
      <c r="J42" s="300">
        <v>0</v>
      </c>
      <c r="K42" s="300">
        <v>0</v>
      </c>
      <c r="L42" s="300">
        <v>15763695</v>
      </c>
      <c r="M42" s="300">
        <v>0</v>
      </c>
      <c r="N42" s="300">
        <v>39319961</v>
      </c>
    </row>
    <row r="43" spans="1:14" s="302" customFormat="1" ht="14">
      <c r="A43" s="146"/>
      <c r="B43" s="146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4"/>
    </row>
    <row r="44" spans="1:14" s="302" customFormat="1" ht="15" customHeight="1" thickBot="1">
      <c r="A44" s="142" t="s">
        <v>357</v>
      </c>
      <c r="B44" s="305"/>
      <c r="C44" s="306">
        <v>1047610339</v>
      </c>
      <c r="D44" s="306">
        <v>5685701</v>
      </c>
      <c r="E44" s="306">
        <v>300965356</v>
      </c>
      <c r="F44" s="306">
        <v>31158166</v>
      </c>
      <c r="G44" s="306">
        <v>318391915</v>
      </c>
      <c r="H44" s="306">
        <v>32201755</v>
      </c>
      <c r="I44" s="306">
        <v>12625429</v>
      </c>
      <c r="J44" s="306">
        <v>18709832</v>
      </c>
      <c r="K44" s="306">
        <v>95414826</v>
      </c>
      <c r="L44" s="306">
        <v>809467279</v>
      </c>
      <c r="M44" s="306">
        <v>8011561</v>
      </c>
      <c r="N44" s="307">
        <v>1870774880</v>
      </c>
    </row>
    <row r="45" spans="1:14" s="228" customFormat="1" ht="14.5" thickTop="1">
      <c r="A45" s="308" t="s">
        <v>146</v>
      </c>
      <c r="B45" s="309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</row>
    <row r="46" spans="1:14" s="228" customFormat="1" ht="14">
      <c r="A46" s="309"/>
      <c r="B46" s="309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</row>
    <row r="47" spans="1:14" s="228" customFormat="1" ht="14">
      <c r="A47" s="309"/>
      <c r="B47" s="309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</row>
    <row r="48" spans="1:14" s="228" customFormat="1" ht="14">
      <c r="A48" s="309"/>
      <c r="B48" s="309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</row>
    <row r="49" spans="1:14" s="228" customFormat="1" ht="14">
      <c r="A49" s="309"/>
      <c r="B49" s="309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</row>
    <row r="50" spans="1:14" s="228" customFormat="1" ht="14">
      <c r="A50" s="309"/>
      <c r="B50" s="309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</row>
    <row r="51" spans="1:14" s="228" customFormat="1" ht="14">
      <c r="A51" s="309"/>
      <c r="B51" s="309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</row>
    <row r="52" spans="1:14" s="228" customFormat="1" ht="14"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</row>
    <row r="53" spans="1:14" s="228" customFormat="1" ht="14"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</row>
    <row r="54" spans="1:14" s="228" customFormat="1" ht="14"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</row>
    <row r="55" spans="1:14" s="228" customFormat="1" ht="14"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</row>
    <row r="56" spans="1:14" s="228" customFormat="1" ht="14"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</row>
    <row r="57" spans="1:14" s="228" customFormat="1" ht="14"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</row>
    <row r="58" spans="1:14" s="228" customFormat="1" ht="14"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</row>
    <row r="59" spans="1:14" s="228" customFormat="1" ht="14"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</row>
    <row r="60" spans="1:14" s="228" customFormat="1" ht="14"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</row>
    <row r="61" spans="1:14" s="228" customFormat="1" ht="14"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</row>
    <row r="62" spans="1:14" s="228" customFormat="1" ht="14"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</row>
    <row r="63" spans="1:14" s="228" customFormat="1" ht="14"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</row>
    <row r="64" spans="1:14" s="228" customFormat="1" ht="14"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</row>
    <row r="65" spans="3:14" s="228" customFormat="1" ht="14"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</row>
    <row r="66" spans="3:14" s="228" customFormat="1" ht="14"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</row>
    <row r="67" spans="3:14" s="228" customFormat="1" ht="14"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</row>
    <row r="68" spans="3:14" s="228" customFormat="1" ht="14"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</row>
    <row r="69" spans="3:14" s="228" customFormat="1" ht="14"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</row>
    <row r="70" spans="3:14" s="228" customFormat="1" ht="14"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</row>
    <row r="71" spans="3:14" s="228" customFormat="1" ht="14"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</row>
    <row r="72" spans="3:14" s="228" customFormat="1" ht="14"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</row>
    <row r="73" spans="3:14" s="228" customFormat="1" ht="14"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3:14" s="228" customFormat="1" ht="14"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75" spans="3:14" s="228" customFormat="1" ht="14"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</row>
    <row r="76" spans="3:14" s="228" customFormat="1" ht="14"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</row>
    <row r="77" spans="3:14" s="228" customFormat="1" ht="14"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3:14" s="228" customFormat="1" ht="14"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</row>
    <row r="79" spans="3:14" s="228" customFormat="1" ht="14"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</row>
    <row r="80" spans="3:14" s="228" customFormat="1" ht="14"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</row>
    <row r="81" spans="3:14" s="228" customFormat="1" ht="14"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</row>
    <row r="82" spans="3:14" s="228" customFormat="1" ht="14"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</row>
    <row r="83" spans="3:14" s="228" customFormat="1" ht="14"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</row>
    <row r="84" spans="3:14" s="228" customFormat="1" ht="14"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</row>
    <row r="85" spans="3:14" s="228" customFormat="1" ht="14"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</row>
    <row r="86" spans="3:14" s="228" customFormat="1" ht="14"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</row>
    <row r="87" spans="3:14" s="228" customFormat="1" ht="14"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</row>
    <row r="88" spans="3:14" s="228" customFormat="1" ht="14"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</row>
    <row r="89" spans="3:14" s="228" customFormat="1" ht="14"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</row>
    <row r="90" spans="3:14" s="228" customFormat="1" ht="14"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</row>
  </sheetData>
  <mergeCells count="9">
    <mergeCell ref="A42:B42"/>
    <mergeCell ref="A5:B5"/>
    <mergeCell ref="E5:L5"/>
    <mergeCell ref="A40:B40"/>
    <mergeCell ref="A9:B9"/>
    <mergeCell ref="A22:B22"/>
    <mergeCell ref="A29:B29"/>
    <mergeCell ref="A33:B33"/>
    <mergeCell ref="A35:B35"/>
  </mergeCells>
  <phoneticPr fontId="19" type="noConversion"/>
  <printOptions horizontalCentered="1"/>
  <pageMargins left="0.19" right="0.17" top="0.5" bottom="0.61" header="0.5" footer="0.39"/>
  <pageSetup scale="53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91"/>
  <sheetViews>
    <sheetView zoomScale="80" zoomScaleNormal="80" workbookViewId="0">
      <pane ySplit="6" topLeftCell="A7" activePane="bottomLeft" state="frozen"/>
      <selection activeCell="D33" sqref="D33"/>
      <selection pane="bottomLeft" sqref="A1:XFD1048576"/>
    </sheetView>
  </sheetViews>
  <sheetFormatPr defaultColWidth="9.1796875" defaultRowHeight="13"/>
  <cols>
    <col min="1" max="1" width="7.7265625" style="283" customWidth="1"/>
    <col min="2" max="2" width="52.7265625" style="283" bestFit="1" customWidth="1"/>
    <col min="3" max="3" width="17.1796875" style="310" bestFit="1" customWidth="1"/>
    <col min="4" max="4" width="13.7265625" style="310" bestFit="1" customWidth="1"/>
    <col min="5" max="5" width="16.453125" style="310" bestFit="1" customWidth="1"/>
    <col min="6" max="9" width="15.1796875" style="310" bestFit="1" customWidth="1"/>
    <col min="10" max="10" width="10.7265625" style="310" bestFit="1" customWidth="1"/>
    <col min="11" max="11" width="15.1796875" style="310" bestFit="1" customWidth="1"/>
    <col min="12" max="12" width="16.453125" style="310" bestFit="1" customWidth="1"/>
    <col min="13" max="13" width="13.81640625" style="310" bestFit="1" customWidth="1"/>
    <col min="14" max="14" width="17.1796875" style="310" bestFit="1" customWidth="1"/>
    <col min="15" max="16384" width="9.1796875" style="283"/>
  </cols>
  <sheetData>
    <row r="1" spans="1:14" s="221" customFormat="1" ht="15.5">
      <c r="A1" s="281" t="s">
        <v>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s="223" customFormat="1" ht="15.5">
      <c r="A2" s="282" t="s">
        <v>278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s="223" customFormat="1" ht="15.5">
      <c r="A3" s="222" t="s">
        <v>253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4" ht="15.5">
      <c r="A4" s="311"/>
      <c r="B4" s="312"/>
      <c r="C4" s="312"/>
      <c r="D4" s="312"/>
      <c r="E4" s="312"/>
      <c r="F4" s="312"/>
      <c r="G4" s="312"/>
      <c r="H4" s="312"/>
      <c r="I4" s="313"/>
      <c r="J4" s="313"/>
      <c r="K4" s="312"/>
      <c r="L4" s="312"/>
      <c r="M4" s="312"/>
      <c r="N4" s="312"/>
    </row>
    <row r="5" spans="1:14" ht="15.5">
      <c r="A5" s="314"/>
      <c r="B5" s="315"/>
      <c r="C5" s="316"/>
      <c r="D5" s="317"/>
      <c r="E5" s="445" t="s">
        <v>6</v>
      </c>
      <c r="F5" s="445"/>
      <c r="G5" s="445"/>
      <c r="H5" s="445"/>
      <c r="I5" s="445"/>
      <c r="J5" s="445"/>
      <c r="K5" s="445"/>
      <c r="L5" s="445"/>
      <c r="M5" s="316"/>
      <c r="N5" s="317"/>
    </row>
    <row r="6" spans="1:14" s="228" customFormat="1" ht="28">
      <c r="A6" s="318"/>
      <c r="B6" s="319"/>
      <c r="C6" s="289" t="s">
        <v>4</v>
      </c>
      <c r="D6" s="320" t="s">
        <v>5</v>
      </c>
      <c r="E6" s="321" t="s">
        <v>274</v>
      </c>
      <c r="F6" s="322" t="s">
        <v>275</v>
      </c>
      <c r="G6" s="322" t="s">
        <v>268</v>
      </c>
      <c r="H6" s="322" t="s">
        <v>276</v>
      </c>
      <c r="I6" s="322" t="s">
        <v>277</v>
      </c>
      <c r="J6" s="322" t="s">
        <v>269</v>
      </c>
      <c r="K6" s="104" t="s">
        <v>270</v>
      </c>
      <c r="L6" s="323" t="s">
        <v>158</v>
      </c>
      <c r="M6" s="293" t="s">
        <v>159</v>
      </c>
      <c r="N6" s="294" t="s">
        <v>160</v>
      </c>
    </row>
    <row r="7" spans="1:14" s="228" customFormat="1" ht="8.25" customHeight="1">
      <c r="A7" s="324"/>
      <c r="B7" s="325"/>
      <c r="C7" s="326"/>
      <c r="D7" s="327"/>
      <c r="E7" s="328"/>
      <c r="F7" s="329"/>
      <c r="G7" s="329"/>
      <c r="H7" s="329"/>
      <c r="I7" s="329"/>
      <c r="J7" s="329"/>
      <c r="K7" s="330"/>
      <c r="L7" s="331"/>
      <c r="M7" s="330"/>
      <c r="N7" s="332"/>
    </row>
    <row r="8" spans="1:14" s="107" customFormat="1" ht="18" customHeight="1">
      <c r="A8" s="127" t="s">
        <v>24</v>
      </c>
      <c r="B8" s="127" t="s">
        <v>7</v>
      </c>
      <c r="C8" s="333">
        <v>-1611574</v>
      </c>
      <c r="D8" s="333">
        <v>0</v>
      </c>
      <c r="E8" s="333">
        <v>0</v>
      </c>
      <c r="F8" s="333">
        <v>0</v>
      </c>
      <c r="G8" s="333">
        <v>-2293</v>
      </c>
      <c r="H8" s="333">
        <v>0</v>
      </c>
      <c r="I8" s="333">
        <v>-12032</v>
      </c>
      <c r="J8" s="333">
        <v>0</v>
      </c>
      <c r="K8" s="333">
        <v>0</v>
      </c>
      <c r="L8" s="333">
        <v>-14325</v>
      </c>
      <c r="M8" s="333">
        <v>0</v>
      </c>
      <c r="N8" s="333">
        <v>-1625899</v>
      </c>
    </row>
    <row r="9" spans="1:14" s="107" customFormat="1" ht="18" customHeight="1">
      <c r="A9" s="439" t="s">
        <v>344</v>
      </c>
      <c r="B9" s="440"/>
      <c r="C9" s="334">
        <v>-1611574</v>
      </c>
      <c r="D9" s="334">
        <v>0</v>
      </c>
      <c r="E9" s="334">
        <v>0</v>
      </c>
      <c r="F9" s="334">
        <v>0</v>
      </c>
      <c r="G9" s="334">
        <v>-2293</v>
      </c>
      <c r="H9" s="334">
        <v>0</v>
      </c>
      <c r="I9" s="334">
        <v>-12032</v>
      </c>
      <c r="J9" s="334">
        <v>0</v>
      </c>
      <c r="K9" s="334">
        <v>0</v>
      </c>
      <c r="L9" s="334">
        <v>-14325</v>
      </c>
      <c r="M9" s="334">
        <v>0</v>
      </c>
      <c r="N9" s="334">
        <v>-1625899</v>
      </c>
    </row>
    <row r="10" spans="1:14" s="107" customFormat="1" ht="18" customHeight="1">
      <c r="A10" s="127" t="s">
        <v>25</v>
      </c>
      <c r="B10" s="127" t="s">
        <v>8</v>
      </c>
      <c r="C10" s="333">
        <v>-30051705</v>
      </c>
      <c r="D10" s="333">
        <v>0</v>
      </c>
      <c r="E10" s="333">
        <v>0</v>
      </c>
      <c r="F10" s="333">
        <v>0</v>
      </c>
      <c r="G10" s="333">
        <v>-3127531</v>
      </c>
      <c r="H10" s="333">
        <v>0</v>
      </c>
      <c r="I10" s="333">
        <v>-310029</v>
      </c>
      <c r="J10" s="333">
        <v>0</v>
      </c>
      <c r="K10" s="333">
        <v>0</v>
      </c>
      <c r="L10" s="333">
        <v>-3437560</v>
      </c>
      <c r="M10" s="333">
        <v>0</v>
      </c>
      <c r="N10" s="333">
        <v>-33489265</v>
      </c>
    </row>
    <row r="11" spans="1:14" s="107" customFormat="1" ht="18" customHeight="1">
      <c r="A11" s="127" t="s">
        <v>26</v>
      </c>
      <c r="B11" s="127" t="s">
        <v>9</v>
      </c>
      <c r="C11" s="333">
        <v>-851742</v>
      </c>
      <c r="D11" s="333">
        <v>0</v>
      </c>
      <c r="E11" s="333">
        <v>0</v>
      </c>
      <c r="F11" s="333">
        <v>0</v>
      </c>
      <c r="G11" s="333">
        <v>-142738</v>
      </c>
      <c r="H11" s="333">
        <v>0</v>
      </c>
      <c r="I11" s="333">
        <v>-6797</v>
      </c>
      <c r="J11" s="333">
        <v>0</v>
      </c>
      <c r="K11" s="333">
        <v>0</v>
      </c>
      <c r="L11" s="333">
        <v>-149535</v>
      </c>
      <c r="M11" s="333">
        <v>0</v>
      </c>
      <c r="N11" s="333">
        <v>-1001277</v>
      </c>
    </row>
    <row r="12" spans="1:14" s="107" customFormat="1" ht="18" customHeight="1">
      <c r="A12" s="127" t="s">
        <v>27</v>
      </c>
      <c r="B12" s="127" t="s">
        <v>189</v>
      </c>
      <c r="C12" s="333">
        <v>-13219615</v>
      </c>
      <c r="D12" s="333">
        <v>0</v>
      </c>
      <c r="E12" s="333">
        <v>0</v>
      </c>
      <c r="F12" s="333">
        <v>0</v>
      </c>
      <c r="G12" s="333">
        <v>0</v>
      </c>
      <c r="H12" s="333">
        <v>0</v>
      </c>
      <c r="I12" s="333">
        <v>0</v>
      </c>
      <c r="J12" s="333">
        <v>0</v>
      </c>
      <c r="K12" s="333">
        <v>0</v>
      </c>
      <c r="L12" s="333">
        <v>0</v>
      </c>
      <c r="M12" s="333">
        <v>0</v>
      </c>
      <c r="N12" s="333">
        <v>-13219615</v>
      </c>
    </row>
    <row r="13" spans="1:14" s="107" customFormat="1" ht="18" customHeight="1">
      <c r="A13" s="127" t="s">
        <v>28</v>
      </c>
      <c r="B13" s="127" t="s">
        <v>190</v>
      </c>
      <c r="C13" s="333">
        <v>-1752871</v>
      </c>
      <c r="D13" s="333">
        <v>0</v>
      </c>
      <c r="E13" s="333">
        <v>0</v>
      </c>
      <c r="F13" s="333">
        <v>0</v>
      </c>
      <c r="G13" s="333">
        <v>0</v>
      </c>
      <c r="H13" s="333">
        <v>0</v>
      </c>
      <c r="I13" s="333">
        <v>0</v>
      </c>
      <c r="J13" s="333">
        <v>0</v>
      </c>
      <c r="K13" s="333">
        <v>0</v>
      </c>
      <c r="L13" s="333">
        <v>0</v>
      </c>
      <c r="M13" s="333">
        <v>0</v>
      </c>
      <c r="N13" s="333">
        <v>-1752871</v>
      </c>
    </row>
    <row r="14" spans="1:14" s="107" customFormat="1" ht="18" customHeight="1">
      <c r="A14" s="127" t="s">
        <v>29</v>
      </c>
      <c r="B14" s="127" t="s">
        <v>191</v>
      </c>
      <c r="C14" s="333">
        <v>-826948</v>
      </c>
      <c r="D14" s="333">
        <v>0</v>
      </c>
      <c r="E14" s="333">
        <v>0</v>
      </c>
      <c r="F14" s="333">
        <v>0</v>
      </c>
      <c r="G14" s="333">
        <v>0</v>
      </c>
      <c r="H14" s="333">
        <v>0</v>
      </c>
      <c r="I14" s="333">
        <v>0</v>
      </c>
      <c r="J14" s="333">
        <v>0</v>
      </c>
      <c r="K14" s="333">
        <v>0</v>
      </c>
      <c r="L14" s="333">
        <v>0</v>
      </c>
      <c r="M14" s="333">
        <v>0</v>
      </c>
      <c r="N14" s="333">
        <v>-826948</v>
      </c>
    </row>
    <row r="15" spans="1:14" s="107" customFormat="1" ht="18" customHeight="1">
      <c r="A15" s="127" t="s">
        <v>112</v>
      </c>
      <c r="B15" s="127" t="s">
        <v>11</v>
      </c>
      <c r="C15" s="333">
        <v>0</v>
      </c>
      <c r="D15" s="333">
        <v>0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0</v>
      </c>
      <c r="L15" s="333">
        <v>0</v>
      </c>
      <c r="M15" s="333">
        <v>0</v>
      </c>
      <c r="N15" s="333">
        <v>0</v>
      </c>
    </row>
    <row r="16" spans="1:14" s="107" customFormat="1" ht="18" customHeight="1">
      <c r="A16" s="127" t="s">
        <v>113</v>
      </c>
      <c r="B16" s="127" t="s">
        <v>192</v>
      </c>
      <c r="C16" s="333">
        <v>-2131731</v>
      </c>
      <c r="D16" s="333">
        <v>0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0</v>
      </c>
      <c r="N16" s="333">
        <v>-2131731</v>
      </c>
    </row>
    <row r="17" spans="1:14" s="107" customFormat="1" ht="18" customHeight="1">
      <c r="A17" s="127" t="s">
        <v>114</v>
      </c>
      <c r="B17" s="127" t="s">
        <v>193</v>
      </c>
      <c r="C17" s="333">
        <v>0</v>
      </c>
      <c r="D17" s="333">
        <v>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0</v>
      </c>
    </row>
    <row r="18" spans="1:14" s="107" customFormat="1" ht="18" customHeight="1">
      <c r="A18" s="127" t="s">
        <v>115</v>
      </c>
      <c r="B18" s="127" t="s">
        <v>194</v>
      </c>
      <c r="C18" s="333">
        <v>-45168003</v>
      </c>
      <c r="D18" s="333">
        <v>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0</v>
      </c>
      <c r="N18" s="333">
        <v>-45168003</v>
      </c>
    </row>
    <row r="19" spans="1:14" s="107" customFormat="1" ht="18" customHeight="1">
      <c r="A19" s="127" t="s">
        <v>116</v>
      </c>
      <c r="B19" s="127" t="s">
        <v>195</v>
      </c>
      <c r="C19" s="333">
        <v>-2699032</v>
      </c>
      <c r="D19" s="333">
        <v>0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-2699032</v>
      </c>
    </row>
    <row r="20" spans="1:14" s="107" customFormat="1" ht="18" customHeight="1">
      <c r="A20" s="127" t="s">
        <v>117</v>
      </c>
      <c r="B20" s="127" t="s">
        <v>196</v>
      </c>
      <c r="C20" s="333">
        <v>-162659</v>
      </c>
      <c r="D20" s="333">
        <v>0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0</v>
      </c>
      <c r="N20" s="333">
        <v>-162659</v>
      </c>
    </row>
    <row r="21" spans="1:14" s="107" customFormat="1" ht="18" customHeight="1">
      <c r="A21" s="127" t="s">
        <v>118</v>
      </c>
      <c r="B21" s="127" t="s">
        <v>221</v>
      </c>
      <c r="C21" s="333">
        <v>0</v>
      </c>
      <c r="D21" s="333">
        <v>0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</row>
    <row r="22" spans="1:14" s="107" customFormat="1" ht="18" customHeight="1">
      <c r="A22" s="446" t="s">
        <v>358</v>
      </c>
      <c r="B22" s="447"/>
      <c r="C22" s="334">
        <v>-96864306</v>
      </c>
      <c r="D22" s="334">
        <v>0</v>
      </c>
      <c r="E22" s="334">
        <v>0</v>
      </c>
      <c r="F22" s="334">
        <v>0</v>
      </c>
      <c r="G22" s="334">
        <v>-3270269</v>
      </c>
      <c r="H22" s="334">
        <v>0</v>
      </c>
      <c r="I22" s="334">
        <v>-316826</v>
      </c>
      <c r="J22" s="334">
        <v>0</v>
      </c>
      <c r="K22" s="334">
        <v>0</v>
      </c>
      <c r="L22" s="334">
        <v>-3587095</v>
      </c>
      <c r="M22" s="334">
        <v>0</v>
      </c>
      <c r="N22" s="334">
        <v>-100451401</v>
      </c>
    </row>
    <row r="23" spans="1:14" s="107" customFormat="1" ht="18" customHeight="1">
      <c r="A23" s="127" t="s">
        <v>30</v>
      </c>
      <c r="B23" s="127" t="s">
        <v>14</v>
      </c>
      <c r="C23" s="333">
        <v>0</v>
      </c>
      <c r="D23" s="333">
        <v>0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0</v>
      </c>
      <c r="N23" s="333">
        <v>0</v>
      </c>
    </row>
    <row r="24" spans="1:14" s="107" customFormat="1" ht="18" customHeight="1">
      <c r="A24" s="127" t="s">
        <v>119</v>
      </c>
      <c r="B24" s="127" t="s">
        <v>15</v>
      </c>
      <c r="C24" s="333">
        <v>0</v>
      </c>
      <c r="D24" s="333">
        <v>0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</row>
    <row r="25" spans="1:14" s="107" customFormat="1" ht="18" customHeight="1">
      <c r="A25" s="127" t="s">
        <v>120</v>
      </c>
      <c r="B25" s="127" t="s">
        <v>16</v>
      </c>
      <c r="C25" s="333">
        <v>0</v>
      </c>
      <c r="D25" s="333">
        <v>0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</row>
    <row r="26" spans="1:14" s="107" customFormat="1" ht="18" customHeight="1">
      <c r="A26" s="127" t="s">
        <v>102</v>
      </c>
      <c r="B26" s="127" t="s">
        <v>17</v>
      </c>
      <c r="C26" s="333">
        <v>-854</v>
      </c>
      <c r="D26" s="333">
        <v>0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-854</v>
      </c>
    </row>
    <row r="27" spans="1:14" s="107" customFormat="1" ht="18" customHeight="1">
      <c r="A27" s="127" t="s">
        <v>103</v>
      </c>
      <c r="B27" s="127" t="s">
        <v>156</v>
      </c>
      <c r="C27" s="333">
        <v>0</v>
      </c>
      <c r="D27" s="333">
        <v>0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</row>
    <row r="28" spans="1:14" s="107" customFormat="1" ht="18" customHeight="1">
      <c r="A28" s="127" t="s">
        <v>121</v>
      </c>
      <c r="B28" s="127" t="s">
        <v>157</v>
      </c>
      <c r="C28" s="333">
        <v>-260997</v>
      </c>
      <c r="D28" s="333">
        <v>0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-260997</v>
      </c>
    </row>
    <row r="29" spans="1:14" s="107" customFormat="1" ht="18" customHeight="1">
      <c r="A29" s="446" t="s">
        <v>359</v>
      </c>
      <c r="B29" s="447"/>
      <c r="C29" s="334">
        <v>-261851</v>
      </c>
      <c r="D29" s="334">
        <v>0</v>
      </c>
      <c r="E29" s="334">
        <v>0</v>
      </c>
      <c r="F29" s="334">
        <v>0</v>
      </c>
      <c r="G29" s="334">
        <v>0</v>
      </c>
      <c r="H29" s="334">
        <v>0</v>
      </c>
      <c r="I29" s="334">
        <v>0</v>
      </c>
      <c r="J29" s="334">
        <v>0</v>
      </c>
      <c r="K29" s="334">
        <v>0</v>
      </c>
      <c r="L29" s="334">
        <v>0</v>
      </c>
      <c r="M29" s="334">
        <v>0</v>
      </c>
      <c r="N29" s="334">
        <v>-261851</v>
      </c>
    </row>
    <row r="30" spans="1:14" s="107" customFormat="1" ht="18" customHeight="1">
      <c r="A30" s="127" t="s">
        <v>104</v>
      </c>
      <c r="B30" s="127" t="s">
        <v>18</v>
      </c>
      <c r="C30" s="333">
        <v>-2913681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333">
        <v>-177235</v>
      </c>
      <c r="J30" s="333">
        <v>0</v>
      </c>
      <c r="K30" s="333">
        <v>0</v>
      </c>
      <c r="L30" s="333">
        <v>-177235</v>
      </c>
      <c r="M30" s="333">
        <v>0</v>
      </c>
      <c r="N30" s="333">
        <v>-3090916</v>
      </c>
    </row>
    <row r="31" spans="1:14" s="107" customFormat="1" ht="18" customHeight="1">
      <c r="A31" s="127" t="s">
        <v>105</v>
      </c>
      <c r="B31" s="127" t="s">
        <v>122</v>
      </c>
      <c r="C31" s="333">
        <v>0</v>
      </c>
      <c r="D31" s="333"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</row>
    <row r="32" spans="1:14" s="107" customFormat="1" ht="18" customHeight="1">
      <c r="A32" s="127" t="s">
        <v>106</v>
      </c>
      <c r="B32" s="109" t="s">
        <v>198</v>
      </c>
      <c r="C32" s="333">
        <v>0</v>
      </c>
      <c r="D32" s="333">
        <v>0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</row>
    <row r="33" spans="1:14" s="335" customFormat="1" ht="18" customHeight="1">
      <c r="A33" s="446" t="s">
        <v>360</v>
      </c>
      <c r="B33" s="447"/>
      <c r="C33" s="334">
        <v>-2913681</v>
      </c>
      <c r="D33" s="334">
        <v>0</v>
      </c>
      <c r="E33" s="334">
        <v>0</v>
      </c>
      <c r="F33" s="334">
        <v>0</v>
      </c>
      <c r="G33" s="334">
        <v>0</v>
      </c>
      <c r="H33" s="334">
        <v>0</v>
      </c>
      <c r="I33" s="334">
        <v>-177235</v>
      </c>
      <c r="J33" s="334">
        <v>0</v>
      </c>
      <c r="K33" s="334">
        <v>0</v>
      </c>
      <c r="L33" s="334">
        <v>-177235</v>
      </c>
      <c r="M33" s="334">
        <v>0</v>
      </c>
      <c r="N33" s="334">
        <v>-3090916</v>
      </c>
    </row>
    <row r="34" spans="1:14" s="335" customFormat="1" ht="18" customHeight="1">
      <c r="A34" s="150" t="s">
        <v>107</v>
      </c>
      <c r="B34" s="336" t="s">
        <v>19</v>
      </c>
      <c r="C34" s="333">
        <v>-2259595</v>
      </c>
      <c r="D34" s="333">
        <v>0</v>
      </c>
      <c r="E34" s="333">
        <v>0</v>
      </c>
      <c r="F34" s="333">
        <v>0</v>
      </c>
      <c r="G34" s="333">
        <v>-397465</v>
      </c>
      <c r="H34" s="333">
        <v>0</v>
      </c>
      <c r="I34" s="333">
        <v>0</v>
      </c>
      <c r="J34" s="333">
        <v>0</v>
      </c>
      <c r="K34" s="333">
        <v>0</v>
      </c>
      <c r="L34" s="333">
        <v>-397465</v>
      </c>
      <c r="M34" s="333">
        <v>0</v>
      </c>
      <c r="N34" s="333">
        <v>-2657060</v>
      </c>
    </row>
    <row r="35" spans="1:14" s="335" customFormat="1" ht="18" customHeight="1">
      <c r="A35" s="446" t="s">
        <v>361</v>
      </c>
      <c r="B35" s="447"/>
      <c r="C35" s="334">
        <v>-2259595</v>
      </c>
      <c r="D35" s="334">
        <v>0</v>
      </c>
      <c r="E35" s="334">
        <v>0</v>
      </c>
      <c r="F35" s="334">
        <v>0</v>
      </c>
      <c r="G35" s="334">
        <v>-397465</v>
      </c>
      <c r="H35" s="334">
        <v>0</v>
      </c>
      <c r="I35" s="334">
        <v>0</v>
      </c>
      <c r="J35" s="334">
        <v>0</v>
      </c>
      <c r="K35" s="334">
        <v>0</v>
      </c>
      <c r="L35" s="334">
        <v>-397465</v>
      </c>
      <c r="M35" s="334">
        <v>0</v>
      </c>
      <c r="N35" s="334">
        <v>-2657060</v>
      </c>
    </row>
    <row r="36" spans="1:14" s="107" customFormat="1" ht="18" customHeight="1">
      <c r="A36" s="124" t="s">
        <v>108</v>
      </c>
      <c r="B36" s="133" t="s">
        <v>20</v>
      </c>
      <c r="C36" s="333">
        <v>-61065</v>
      </c>
      <c r="D36" s="333">
        <v>0</v>
      </c>
      <c r="E36" s="333">
        <v>0</v>
      </c>
      <c r="F36" s="333">
        <v>0</v>
      </c>
      <c r="G36" s="333">
        <v>-5090</v>
      </c>
      <c r="H36" s="333">
        <v>0</v>
      </c>
      <c r="I36" s="333">
        <v>-962</v>
      </c>
      <c r="J36" s="333">
        <v>0</v>
      </c>
      <c r="K36" s="333">
        <v>0</v>
      </c>
      <c r="L36" s="333">
        <v>-6052</v>
      </c>
      <c r="M36" s="333">
        <v>0</v>
      </c>
      <c r="N36" s="333">
        <v>-67117</v>
      </c>
    </row>
    <row r="37" spans="1:14" s="107" customFormat="1" ht="18" customHeight="1">
      <c r="A37" s="124" t="s">
        <v>109</v>
      </c>
      <c r="B37" s="133" t="s">
        <v>21</v>
      </c>
      <c r="C37" s="333">
        <v>-429326</v>
      </c>
      <c r="D37" s="333">
        <v>0</v>
      </c>
      <c r="E37" s="333">
        <v>0</v>
      </c>
      <c r="F37" s="333">
        <v>0</v>
      </c>
      <c r="G37" s="333">
        <v>-36985</v>
      </c>
      <c r="H37" s="333">
        <v>0</v>
      </c>
      <c r="I37" s="333">
        <v>-7174</v>
      </c>
      <c r="J37" s="333">
        <v>0</v>
      </c>
      <c r="K37" s="333">
        <v>0</v>
      </c>
      <c r="L37" s="333">
        <v>-44159</v>
      </c>
      <c r="M37" s="333">
        <v>0</v>
      </c>
      <c r="N37" s="333">
        <v>-473485</v>
      </c>
    </row>
    <row r="38" spans="1:14" s="107" customFormat="1" ht="18" customHeight="1">
      <c r="A38" s="124" t="s">
        <v>110</v>
      </c>
      <c r="B38" s="133" t="s">
        <v>22</v>
      </c>
      <c r="C38" s="333">
        <v>0</v>
      </c>
      <c r="D38" s="333">
        <v>0</v>
      </c>
      <c r="E38" s="333">
        <v>0</v>
      </c>
      <c r="F38" s="333">
        <v>0</v>
      </c>
      <c r="G38" s="333">
        <v>0</v>
      </c>
      <c r="H38" s="333">
        <v>0</v>
      </c>
      <c r="I38" s="333">
        <v>0</v>
      </c>
      <c r="J38" s="333">
        <v>0</v>
      </c>
      <c r="K38" s="333">
        <v>0</v>
      </c>
      <c r="L38" s="333">
        <v>0</v>
      </c>
      <c r="M38" s="333">
        <v>0</v>
      </c>
      <c r="N38" s="333">
        <v>0</v>
      </c>
    </row>
    <row r="39" spans="1:14" s="107" customFormat="1" ht="18" customHeight="1">
      <c r="A39" s="124" t="s">
        <v>111</v>
      </c>
      <c r="B39" s="133" t="s">
        <v>23</v>
      </c>
      <c r="C39" s="333">
        <v>-315194</v>
      </c>
      <c r="D39" s="333">
        <v>0</v>
      </c>
      <c r="E39" s="333">
        <v>0</v>
      </c>
      <c r="F39" s="333">
        <v>0</v>
      </c>
      <c r="G39" s="333">
        <v>-26718</v>
      </c>
      <c r="H39" s="333">
        <v>0</v>
      </c>
      <c r="I39" s="333">
        <v>-5025</v>
      </c>
      <c r="J39" s="333">
        <v>0</v>
      </c>
      <c r="K39" s="333">
        <v>0</v>
      </c>
      <c r="L39" s="333">
        <v>-31743</v>
      </c>
      <c r="M39" s="333">
        <v>0</v>
      </c>
      <c r="N39" s="333">
        <v>-346937</v>
      </c>
    </row>
    <row r="40" spans="1:14" s="335" customFormat="1" ht="18" customHeight="1">
      <c r="A40" s="446" t="s">
        <v>362</v>
      </c>
      <c r="B40" s="447"/>
      <c r="C40" s="334">
        <v>-805585</v>
      </c>
      <c r="D40" s="334">
        <v>0</v>
      </c>
      <c r="E40" s="334">
        <v>0</v>
      </c>
      <c r="F40" s="334">
        <v>0</v>
      </c>
      <c r="G40" s="334">
        <v>-68793</v>
      </c>
      <c r="H40" s="334">
        <v>0</v>
      </c>
      <c r="I40" s="334">
        <v>-13161</v>
      </c>
      <c r="J40" s="334">
        <v>0</v>
      </c>
      <c r="K40" s="334">
        <v>0</v>
      </c>
      <c r="L40" s="334">
        <v>-81954</v>
      </c>
      <c r="M40" s="334">
        <v>0</v>
      </c>
      <c r="N40" s="334">
        <v>-887539</v>
      </c>
    </row>
    <row r="41" spans="1:14" s="107" customFormat="1" ht="18" customHeight="1">
      <c r="A41" s="337" t="s">
        <v>199</v>
      </c>
      <c r="B41" s="127" t="s">
        <v>123</v>
      </c>
      <c r="C41" s="333">
        <v>0</v>
      </c>
      <c r="D41" s="333">
        <v>0</v>
      </c>
      <c r="E41" s="333">
        <v>0</v>
      </c>
      <c r="F41" s="333">
        <v>0</v>
      </c>
      <c r="G41" s="333">
        <v>0</v>
      </c>
      <c r="H41" s="333">
        <v>0</v>
      </c>
      <c r="I41" s="333">
        <v>0</v>
      </c>
      <c r="J41" s="333">
        <v>0</v>
      </c>
      <c r="K41" s="333">
        <v>0</v>
      </c>
      <c r="L41" s="333">
        <v>0</v>
      </c>
      <c r="M41" s="333">
        <v>0</v>
      </c>
      <c r="N41" s="333">
        <v>0</v>
      </c>
    </row>
    <row r="42" spans="1:14" s="335" customFormat="1" ht="18" customHeight="1">
      <c r="A42" s="446" t="s">
        <v>363</v>
      </c>
      <c r="B42" s="447"/>
      <c r="C42" s="334">
        <v>0</v>
      </c>
      <c r="D42" s="334">
        <v>0</v>
      </c>
      <c r="E42" s="334">
        <v>0</v>
      </c>
      <c r="F42" s="334">
        <v>0</v>
      </c>
      <c r="G42" s="334">
        <v>0</v>
      </c>
      <c r="H42" s="334">
        <v>0</v>
      </c>
      <c r="I42" s="334">
        <v>0</v>
      </c>
      <c r="J42" s="334">
        <v>0</v>
      </c>
      <c r="K42" s="334">
        <v>0</v>
      </c>
      <c r="L42" s="334">
        <v>0</v>
      </c>
      <c r="M42" s="334">
        <v>0</v>
      </c>
      <c r="N42" s="334">
        <v>0</v>
      </c>
    </row>
    <row r="43" spans="1:14" s="335" customFormat="1" ht="6.75" customHeight="1">
      <c r="A43" s="146"/>
      <c r="B43" s="146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</row>
    <row r="44" spans="1:14" s="335" customFormat="1" ht="18" customHeight="1" thickBot="1">
      <c r="A44" s="339" t="s">
        <v>364</v>
      </c>
      <c r="B44" s="339"/>
      <c r="C44" s="340">
        <v>-104716592</v>
      </c>
      <c r="D44" s="340">
        <v>0</v>
      </c>
      <c r="E44" s="340">
        <v>0</v>
      </c>
      <c r="F44" s="340">
        <v>0</v>
      </c>
      <c r="G44" s="340">
        <v>-3738820</v>
      </c>
      <c r="H44" s="340">
        <v>0</v>
      </c>
      <c r="I44" s="340">
        <v>-519254</v>
      </c>
      <c r="J44" s="340">
        <v>0</v>
      </c>
      <c r="K44" s="340">
        <v>0</v>
      </c>
      <c r="L44" s="340">
        <v>-4258074</v>
      </c>
      <c r="M44" s="340">
        <v>0</v>
      </c>
      <c r="N44" s="340">
        <v>-108974666</v>
      </c>
    </row>
    <row r="45" spans="1:14" s="228" customFormat="1" ht="14.5" thickTop="1">
      <c r="A45" s="308" t="s">
        <v>146</v>
      </c>
      <c r="B45" s="309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</row>
    <row r="46" spans="1:14" s="228" customFormat="1" ht="14">
      <c r="A46" s="309"/>
      <c r="B46" s="309"/>
      <c r="C46" s="276">
        <f>+C44-C19-C18-C12</f>
        <v>-43629942</v>
      </c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</row>
    <row r="47" spans="1:14" s="228" customFormat="1" ht="14">
      <c r="A47" s="309"/>
      <c r="B47" s="309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</row>
    <row r="48" spans="1:14" s="228" customFormat="1" ht="14">
      <c r="A48" s="309"/>
      <c r="B48" s="309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</row>
    <row r="49" spans="1:14" s="228" customFormat="1" ht="14">
      <c r="A49" s="309"/>
      <c r="B49" s="309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</row>
    <row r="50" spans="1:14" s="228" customFormat="1" ht="14">
      <c r="A50" s="309"/>
      <c r="B50" s="309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</row>
    <row r="51" spans="1:14" s="228" customFormat="1" ht="14">
      <c r="A51" s="309"/>
      <c r="B51" s="309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</row>
    <row r="52" spans="1:14" s="228" customFormat="1" ht="14">
      <c r="A52" s="309"/>
      <c r="B52" s="309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</row>
    <row r="53" spans="1:14" s="228" customFormat="1" ht="14"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</row>
    <row r="54" spans="1:14" s="228" customFormat="1" ht="14"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</row>
    <row r="55" spans="1:14" s="228" customFormat="1" ht="14"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</row>
    <row r="56" spans="1:14" s="228" customFormat="1" ht="14"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</row>
    <row r="57" spans="1:14" s="228" customFormat="1" ht="14"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37"/>
      <c r="N57" s="276"/>
    </row>
    <row r="58" spans="1:14" s="228" customFormat="1" ht="14"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</row>
    <row r="59" spans="1:14" s="228" customFormat="1" ht="14"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</row>
    <row r="60" spans="1:14" s="228" customFormat="1" ht="14"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</row>
    <row r="61" spans="1:14" s="228" customFormat="1" ht="14"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</row>
    <row r="62" spans="1:14" s="228" customFormat="1" ht="14"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</row>
    <row r="63" spans="1:14" s="228" customFormat="1" ht="14"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</row>
    <row r="64" spans="1:14" s="228" customFormat="1" ht="14"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</row>
    <row r="65" spans="3:14" s="228" customFormat="1" ht="14"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</row>
    <row r="66" spans="3:14" s="228" customFormat="1" ht="14"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</row>
    <row r="67" spans="3:14" s="228" customFormat="1" ht="14"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</row>
    <row r="68" spans="3:14" s="228" customFormat="1" ht="14"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</row>
    <row r="69" spans="3:14" s="228" customFormat="1" ht="14"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</row>
    <row r="70" spans="3:14" s="228" customFormat="1" ht="14"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</row>
    <row r="71" spans="3:14" s="228" customFormat="1" ht="14"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</row>
    <row r="72" spans="3:14" s="228" customFormat="1" ht="14"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</row>
    <row r="73" spans="3:14" s="228" customFormat="1" ht="14"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3:14" s="228" customFormat="1" ht="14"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75" spans="3:14" s="228" customFormat="1" ht="14"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</row>
    <row r="76" spans="3:14" s="228" customFormat="1" ht="14"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</row>
    <row r="77" spans="3:14" s="228" customFormat="1" ht="14"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3:14" s="228" customFormat="1" ht="14"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</row>
    <row r="79" spans="3:14" s="228" customFormat="1" ht="14"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</row>
    <row r="80" spans="3:14" s="228" customFormat="1" ht="14"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</row>
    <row r="81" spans="3:14" s="228" customFormat="1" ht="14"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</row>
    <row r="82" spans="3:14" s="228" customFormat="1" ht="14"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</row>
    <row r="83" spans="3:14" s="228" customFormat="1" ht="14"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</row>
    <row r="84" spans="3:14" s="228" customFormat="1" ht="14"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</row>
    <row r="85" spans="3:14" s="228" customFormat="1" ht="14"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</row>
    <row r="86" spans="3:14" s="228" customFormat="1" ht="14"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</row>
    <row r="87" spans="3:14" s="228" customFormat="1" ht="14"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</row>
    <row r="88" spans="3:14" s="228" customFormat="1" ht="14"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</row>
    <row r="89" spans="3:14" s="228" customFormat="1" ht="14"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</row>
    <row r="90" spans="3:14" s="228" customFormat="1" ht="14"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</row>
    <row r="91" spans="3:14" s="228" customFormat="1" ht="14"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</row>
  </sheetData>
  <mergeCells count="8">
    <mergeCell ref="E5:L5"/>
    <mergeCell ref="A9:B9"/>
    <mergeCell ref="A35:B35"/>
    <mergeCell ref="A42:B42"/>
    <mergeCell ref="A40:B40"/>
    <mergeCell ref="A22:B22"/>
    <mergeCell ref="A33:B33"/>
    <mergeCell ref="A29:B29"/>
  </mergeCells>
  <phoneticPr fontId="19" type="noConversion"/>
  <printOptions horizontalCentered="1"/>
  <pageMargins left="0.19" right="0.17" top="0.5" bottom="0.61" header="0.5" footer="0.39"/>
  <pageSetup scale="5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33"/>
  <sheetViews>
    <sheetView zoomScale="85" zoomScaleNormal="85" zoomScaleSheetLayoutView="85" workbookViewId="0">
      <selection activeCell="U6" sqref="U6"/>
    </sheetView>
  </sheetViews>
  <sheetFormatPr defaultColWidth="9.1796875" defaultRowHeight="13"/>
  <cols>
    <col min="1" max="1" width="56.1796875" style="469" customWidth="1"/>
    <col min="2" max="2" width="9.54296875" style="469" customWidth="1"/>
    <col min="3" max="3" width="10" style="469" hidden="1" customWidth="1"/>
    <col min="4" max="5" width="10.453125" style="469" hidden="1" customWidth="1"/>
    <col min="6" max="6" width="10.26953125" style="469" hidden="1" customWidth="1"/>
    <col min="7" max="7" width="10.453125" style="469" hidden="1" customWidth="1"/>
    <col min="8" max="8" width="10.54296875" style="469" hidden="1" customWidth="1"/>
    <col min="9" max="9" width="10.453125" style="469" hidden="1" customWidth="1"/>
    <col min="10" max="10" width="10.7265625" style="469" hidden="1" customWidth="1"/>
    <col min="11" max="11" width="10.453125" style="469" hidden="1" customWidth="1"/>
    <col min="12" max="12" width="9.7265625" style="469" hidden="1" customWidth="1"/>
    <col min="13" max="13" width="1.7265625" style="469" hidden="1" customWidth="1"/>
    <col min="14" max="14" width="14.7265625" style="469" bestFit="1" customWidth="1"/>
    <col min="15" max="16" width="30.7265625" style="469" hidden="1" customWidth="1"/>
    <col min="17" max="18" width="19" style="469" hidden="1" customWidth="1"/>
    <col min="19" max="19" width="9.26953125" style="469" hidden="1" customWidth="1"/>
    <col min="20" max="20" width="30.7265625" style="469" hidden="1" customWidth="1"/>
    <col min="21" max="21" width="30.7265625" style="469" customWidth="1"/>
    <col min="22" max="256" width="9.1796875" style="469"/>
    <col min="257" max="257" width="56.1796875" style="469" customWidth="1"/>
    <col min="258" max="258" width="9.54296875" style="469" customWidth="1"/>
    <col min="259" max="269" width="0" style="469" hidden="1" customWidth="1"/>
    <col min="270" max="270" width="14.7265625" style="469" bestFit="1" customWidth="1"/>
    <col min="271" max="276" width="0" style="469" hidden="1" customWidth="1"/>
    <col min="277" max="277" width="30.7265625" style="469" customWidth="1"/>
    <col min="278" max="512" width="9.1796875" style="469"/>
    <col min="513" max="513" width="56.1796875" style="469" customWidth="1"/>
    <col min="514" max="514" width="9.54296875" style="469" customWidth="1"/>
    <col min="515" max="525" width="0" style="469" hidden="1" customWidth="1"/>
    <col min="526" max="526" width="14.7265625" style="469" bestFit="1" customWidth="1"/>
    <col min="527" max="532" width="0" style="469" hidden="1" customWidth="1"/>
    <col min="533" max="533" width="30.7265625" style="469" customWidth="1"/>
    <col min="534" max="768" width="9.1796875" style="469"/>
    <col min="769" max="769" width="56.1796875" style="469" customWidth="1"/>
    <col min="770" max="770" width="9.54296875" style="469" customWidth="1"/>
    <col min="771" max="781" width="0" style="469" hidden="1" customWidth="1"/>
    <col min="782" max="782" width="14.7265625" style="469" bestFit="1" customWidth="1"/>
    <col min="783" max="788" width="0" style="469" hidden="1" customWidth="1"/>
    <col min="789" max="789" width="30.7265625" style="469" customWidth="1"/>
    <col min="790" max="1024" width="9.1796875" style="469"/>
    <col min="1025" max="1025" width="56.1796875" style="469" customWidth="1"/>
    <col min="1026" max="1026" width="9.54296875" style="469" customWidth="1"/>
    <col min="1027" max="1037" width="0" style="469" hidden="1" customWidth="1"/>
    <col min="1038" max="1038" width="14.7265625" style="469" bestFit="1" customWidth="1"/>
    <col min="1039" max="1044" width="0" style="469" hidden="1" customWidth="1"/>
    <col min="1045" max="1045" width="30.7265625" style="469" customWidth="1"/>
    <col min="1046" max="1280" width="9.1796875" style="469"/>
    <col min="1281" max="1281" width="56.1796875" style="469" customWidth="1"/>
    <col min="1282" max="1282" width="9.54296875" style="469" customWidth="1"/>
    <col min="1283" max="1293" width="0" style="469" hidden="1" customWidth="1"/>
    <col min="1294" max="1294" width="14.7265625" style="469" bestFit="1" customWidth="1"/>
    <col min="1295" max="1300" width="0" style="469" hidden="1" customWidth="1"/>
    <col min="1301" max="1301" width="30.7265625" style="469" customWidth="1"/>
    <col min="1302" max="1536" width="9.1796875" style="469"/>
    <col min="1537" max="1537" width="56.1796875" style="469" customWidth="1"/>
    <col min="1538" max="1538" width="9.54296875" style="469" customWidth="1"/>
    <col min="1539" max="1549" width="0" style="469" hidden="1" customWidth="1"/>
    <col min="1550" max="1550" width="14.7265625" style="469" bestFit="1" customWidth="1"/>
    <col min="1551" max="1556" width="0" style="469" hidden="1" customWidth="1"/>
    <col min="1557" max="1557" width="30.7265625" style="469" customWidth="1"/>
    <col min="1558" max="1792" width="9.1796875" style="469"/>
    <col min="1793" max="1793" width="56.1796875" style="469" customWidth="1"/>
    <col min="1794" max="1794" width="9.54296875" style="469" customWidth="1"/>
    <col min="1795" max="1805" width="0" style="469" hidden="1" customWidth="1"/>
    <col min="1806" max="1806" width="14.7265625" style="469" bestFit="1" customWidth="1"/>
    <col min="1807" max="1812" width="0" style="469" hidden="1" customWidth="1"/>
    <col min="1813" max="1813" width="30.7265625" style="469" customWidth="1"/>
    <col min="1814" max="2048" width="9.1796875" style="469"/>
    <col min="2049" max="2049" width="56.1796875" style="469" customWidth="1"/>
    <col min="2050" max="2050" width="9.54296875" style="469" customWidth="1"/>
    <col min="2051" max="2061" width="0" style="469" hidden="1" customWidth="1"/>
    <col min="2062" max="2062" width="14.7265625" style="469" bestFit="1" customWidth="1"/>
    <col min="2063" max="2068" width="0" style="469" hidden="1" customWidth="1"/>
    <col min="2069" max="2069" width="30.7265625" style="469" customWidth="1"/>
    <col min="2070" max="2304" width="9.1796875" style="469"/>
    <col min="2305" max="2305" width="56.1796875" style="469" customWidth="1"/>
    <col min="2306" max="2306" width="9.54296875" style="469" customWidth="1"/>
    <col min="2307" max="2317" width="0" style="469" hidden="1" customWidth="1"/>
    <col min="2318" max="2318" width="14.7265625" style="469" bestFit="1" customWidth="1"/>
    <col min="2319" max="2324" width="0" style="469" hidden="1" customWidth="1"/>
    <col min="2325" max="2325" width="30.7265625" style="469" customWidth="1"/>
    <col min="2326" max="2560" width="9.1796875" style="469"/>
    <col min="2561" max="2561" width="56.1796875" style="469" customWidth="1"/>
    <col min="2562" max="2562" width="9.54296875" style="469" customWidth="1"/>
    <col min="2563" max="2573" width="0" style="469" hidden="1" customWidth="1"/>
    <col min="2574" max="2574" width="14.7265625" style="469" bestFit="1" customWidth="1"/>
    <col min="2575" max="2580" width="0" style="469" hidden="1" customWidth="1"/>
    <col min="2581" max="2581" width="30.7265625" style="469" customWidth="1"/>
    <col min="2582" max="2816" width="9.1796875" style="469"/>
    <col min="2817" max="2817" width="56.1796875" style="469" customWidth="1"/>
    <col min="2818" max="2818" width="9.54296875" style="469" customWidth="1"/>
    <col min="2819" max="2829" width="0" style="469" hidden="1" customWidth="1"/>
    <col min="2830" max="2830" width="14.7265625" style="469" bestFit="1" customWidth="1"/>
    <col min="2831" max="2836" width="0" style="469" hidden="1" customWidth="1"/>
    <col min="2837" max="2837" width="30.7265625" style="469" customWidth="1"/>
    <col min="2838" max="3072" width="9.1796875" style="469"/>
    <col min="3073" max="3073" width="56.1796875" style="469" customWidth="1"/>
    <col min="3074" max="3074" width="9.54296875" style="469" customWidth="1"/>
    <col min="3075" max="3085" width="0" style="469" hidden="1" customWidth="1"/>
    <col min="3086" max="3086" width="14.7265625" style="469" bestFit="1" customWidth="1"/>
    <col min="3087" max="3092" width="0" style="469" hidden="1" customWidth="1"/>
    <col min="3093" max="3093" width="30.7265625" style="469" customWidth="1"/>
    <col min="3094" max="3328" width="9.1796875" style="469"/>
    <col min="3329" max="3329" width="56.1796875" style="469" customWidth="1"/>
    <col min="3330" max="3330" width="9.54296875" style="469" customWidth="1"/>
    <col min="3331" max="3341" width="0" style="469" hidden="1" customWidth="1"/>
    <col min="3342" max="3342" width="14.7265625" style="469" bestFit="1" customWidth="1"/>
    <col min="3343" max="3348" width="0" style="469" hidden="1" customWidth="1"/>
    <col min="3349" max="3349" width="30.7265625" style="469" customWidth="1"/>
    <col min="3350" max="3584" width="9.1796875" style="469"/>
    <col min="3585" max="3585" width="56.1796875" style="469" customWidth="1"/>
    <col min="3586" max="3586" width="9.54296875" style="469" customWidth="1"/>
    <col min="3587" max="3597" width="0" style="469" hidden="1" customWidth="1"/>
    <col min="3598" max="3598" width="14.7265625" style="469" bestFit="1" customWidth="1"/>
    <col min="3599" max="3604" width="0" style="469" hidden="1" customWidth="1"/>
    <col min="3605" max="3605" width="30.7265625" style="469" customWidth="1"/>
    <col min="3606" max="3840" width="9.1796875" style="469"/>
    <col min="3841" max="3841" width="56.1796875" style="469" customWidth="1"/>
    <col min="3842" max="3842" width="9.54296875" style="469" customWidth="1"/>
    <col min="3843" max="3853" width="0" style="469" hidden="1" customWidth="1"/>
    <col min="3854" max="3854" width="14.7265625" style="469" bestFit="1" customWidth="1"/>
    <col min="3855" max="3860" width="0" style="469" hidden="1" customWidth="1"/>
    <col min="3861" max="3861" width="30.7265625" style="469" customWidth="1"/>
    <col min="3862" max="4096" width="9.1796875" style="469"/>
    <col min="4097" max="4097" width="56.1796875" style="469" customWidth="1"/>
    <col min="4098" max="4098" width="9.54296875" style="469" customWidth="1"/>
    <col min="4099" max="4109" width="0" style="469" hidden="1" customWidth="1"/>
    <col min="4110" max="4110" width="14.7265625" style="469" bestFit="1" customWidth="1"/>
    <col min="4111" max="4116" width="0" style="469" hidden="1" customWidth="1"/>
    <col min="4117" max="4117" width="30.7265625" style="469" customWidth="1"/>
    <col min="4118" max="4352" width="9.1796875" style="469"/>
    <col min="4353" max="4353" width="56.1796875" style="469" customWidth="1"/>
    <col min="4354" max="4354" width="9.54296875" style="469" customWidth="1"/>
    <col min="4355" max="4365" width="0" style="469" hidden="1" customWidth="1"/>
    <col min="4366" max="4366" width="14.7265625" style="469" bestFit="1" customWidth="1"/>
    <col min="4367" max="4372" width="0" style="469" hidden="1" customWidth="1"/>
    <col min="4373" max="4373" width="30.7265625" style="469" customWidth="1"/>
    <col min="4374" max="4608" width="9.1796875" style="469"/>
    <col min="4609" max="4609" width="56.1796875" style="469" customWidth="1"/>
    <col min="4610" max="4610" width="9.54296875" style="469" customWidth="1"/>
    <col min="4611" max="4621" width="0" style="469" hidden="1" customWidth="1"/>
    <col min="4622" max="4622" width="14.7265625" style="469" bestFit="1" customWidth="1"/>
    <col min="4623" max="4628" width="0" style="469" hidden="1" customWidth="1"/>
    <col min="4629" max="4629" width="30.7265625" style="469" customWidth="1"/>
    <col min="4630" max="4864" width="9.1796875" style="469"/>
    <col min="4865" max="4865" width="56.1796875" style="469" customWidth="1"/>
    <col min="4866" max="4866" width="9.54296875" style="469" customWidth="1"/>
    <col min="4867" max="4877" width="0" style="469" hidden="1" customWidth="1"/>
    <col min="4878" max="4878" width="14.7265625" style="469" bestFit="1" customWidth="1"/>
    <col min="4879" max="4884" width="0" style="469" hidden="1" customWidth="1"/>
    <col min="4885" max="4885" width="30.7265625" style="469" customWidth="1"/>
    <col min="4886" max="5120" width="9.1796875" style="469"/>
    <col min="5121" max="5121" width="56.1796875" style="469" customWidth="1"/>
    <col min="5122" max="5122" width="9.54296875" style="469" customWidth="1"/>
    <col min="5123" max="5133" width="0" style="469" hidden="1" customWidth="1"/>
    <col min="5134" max="5134" width="14.7265625" style="469" bestFit="1" customWidth="1"/>
    <col min="5135" max="5140" width="0" style="469" hidden="1" customWidth="1"/>
    <col min="5141" max="5141" width="30.7265625" style="469" customWidth="1"/>
    <col min="5142" max="5376" width="9.1796875" style="469"/>
    <col min="5377" max="5377" width="56.1796875" style="469" customWidth="1"/>
    <col min="5378" max="5378" width="9.54296875" style="469" customWidth="1"/>
    <col min="5379" max="5389" width="0" style="469" hidden="1" customWidth="1"/>
    <col min="5390" max="5390" width="14.7265625" style="469" bestFit="1" customWidth="1"/>
    <col min="5391" max="5396" width="0" style="469" hidden="1" customWidth="1"/>
    <col min="5397" max="5397" width="30.7265625" style="469" customWidth="1"/>
    <col min="5398" max="5632" width="9.1796875" style="469"/>
    <col min="5633" max="5633" width="56.1796875" style="469" customWidth="1"/>
    <col min="5634" max="5634" width="9.54296875" style="469" customWidth="1"/>
    <col min="5635" max="5645" width="0" style="469" hidden="1" customWidth="1"/>
    <col min="5646" max="5646" width="14.7265625" style="469" bestFit="1" customWidth="1"/>
    <col min="5647" max="5652" width="0" style="469" hidden="1" customWidth="1"/>
    <col min="5653" max="5653" width="30.7265625" style="469" customWidth="1"/>
    <col min="5654" max="5888" width="9.1796875" style="469"/>
    <col min="5889" max="5889" width="56.1796875" style="469" customWidth="1"/>
    <col min="5890" max="5890" width="9.54296875" style="469" customWidth="1"/>
    <col min="5891" max="5901" width="0" style="469" hidden="1" customWidth="1"/>
    <col min="5902" max="5902" width="14.7265625" style="469" bestFit="1" customWidth="1"/>
    <col min="5903" max="5908" width="0" style="469" hidden="1" customWidth="1"/>
    <col min="5909" max="5909" width="30.7265625" style="469" customWidth="1"/>
    <col min="5910" max="6144" width="9.1796875" style="469"/>
    <col min="6145" max="6145" width="56.1796875" style="469" customWidth="1"/>
    <col min="6146" max="6146" width="9.54296875" style="469" customWidth="1"/>
    <col min="6147" max="6157" width="0" style="469" hidden="1" customWidth="1"/>
    <col min="6158" max="6158" width="14.7265625" style="469" bestFit="1" customWidth="1"/>
    <col min="6159" max="6164" width="0" style="469" hidden="1" customWidth="1"/>
    <col min="6165" max="6165" width="30.7265625" style="469" customWidth="1"/>
    <col min="6166" max="6400" width="9.1796875" style="469"/>
    <col min="6401" max="6401" width="56.1796875" style="469" customWidth="1"/>
    <col min="6402" max="6402" width="9.54296875" style="469" customWidth="1"/>
    <col min="6403" max="6413" width="0" style="469" hidden="1" customWidth="1"/>
    <col min="6414" max="6414" width="14.7265625" style="469" bestFit="1" customWidth="1"/>
    <col min="6415" max="6420" width="0" style="469" hidden="1" customWidth="1"/>
    <col min="6421" max="6421" width="30.7265625" style="469" customWidth="1"/>
    <col min="6422" max="6656" width="9.1796875" style="469"/>
    <col min="6657" max="6657" width="56.1796875" style="469" customWidth="1"/>
    <col min="6658" max="6658" width="9.54296875" style="469" customWidth="1"/>
    <col min="6659" max="6669" width="0" style="469" hidden="1" customWidth="1"/>
    <col min="6670" max="6670" width="14.7265625" style="469" bestFit="1" customWidth="1"/>
    <col min="6671" max="6676" width="0" style="469" hidden="1" customWidth="1"/>
    <col min="6677" max="6677" width="30.7265625" style="469" customWidth="1"/>
    <col min="6678" max="6912" width="9.1796875" style="469"/>
    <col min="6913" max="6913" width="56.1796875" style="469" customWidth="1"/>
    <col min="6914" max="6914" width="9.54296875" style="469" customWidth="1"/>
    <col min="6915" max="6925" width="0" style="469" hidden="1" customWidth="1"/>
    <col min="6926" max="6926" width="14.7265625" style="469" bestFit="1" customWidth="1"/>
    <col min="6927" max="6932" width="0" style="469" hidden="1" customWidth="1"/>
    <col min="6933" max="6933" width="30.7265625" style="469" customWidth="1"/>
    <col min="6934" max="7168" width="9.1796875" style="469"/>
    <col min="7169" max="7169" width="56.1796875" style="469" customWidth="1"/>
    <col min="7170" max="7170" width="9.54296875" style="469" customWidth="1"/>
    <col min="7171" max="7181" width="0" style="469" hidden="1" customWidth="1"/>
    <col min="7182" max="7182" width="14.7265625" style="469" bestFit="1" customWidth="1"/>
    <col min="7183" max="7188" width="0" style="469" hidden="1" customWidth="1"/>
    <col min="7189" max="7189" width="30.7265625" style="469" customWidth="1"/>
    <col min="7190" max="7424" width="9.1796875" style="469"/>
    <col min="7425" max="7425" width="56.1796875" style="469" customWidth="1"/>
    <col min="7426" max="7426" width="9.54296875" style="469" customWidth="1"/>
    <col min="7427" max="7437" width="0" style="469" hidden="1" customWidth="1"/>
    <col min="7438" max="7438" width="14.7265625" style="469" bestFit="1" customWidth="1"/>
    <col min="7439" max="7444" width="0" style="469" hidden="1" customWidth="1"/>
    <col min="7445" max="7445" width="30.7265625" style="469" customWidth="1"/>
    <col min="7446" max="7680" width="9.1796875" style="469"/>
    <col min="7681" max="7681" width="56.1796875" style="469" customWidth="1"/>
    <col min="7682" max="7682" width="9.54296875" style="469" customWidth="1"/>
    <col min="7683" max="7693" width="0" style="469" hidden="1" customWidth="1"/>
    <col min="7694" max="7694" width="14.7265625" style="469" bestFit="1" customWidth="1"/>
    <col min="7695" max="7700" width="0" style="469" hidden="1" customWidth="1"/>
    <col min="7701" max="7701" width="30.7265625" style="469" customWidth="1"/>
    <col min="7702" max="7936" width="9.1796875" style="469"/>
    <col min="7937" max="7937" width="56.1796875" style="469" customWidth="1"/>
    <col min="7938" max="7938" width="9.54296875" style="469" customWidth="1"/>
    <col min="7939" max="7949" width="0" style="469" hidden="1" customWidth="1"/>
    <col min="7950" max="7950" width="14.7265625" style="469" bestFit="1" customWidth="1"/>
    <col min="7951" max="7956" width="0" style="469" hidden="1" customWidth="1"/>
    <col min="7957" max="7957" width="30.7265625" style="469" customWidth="1"/>
    <col min="7958" max="8192" width="9.1796875" style="469"/>
    <col min="8193" max="8193" width="56.1796875" style="469" customWidth="1"/>
    <col min="8194" max="8194" width="9.54296875" style="469" customWidth="1"/>
    <col min="8195" max="8205" width="0" style="469" hidden="1" customWidth="1"/>
    <col min="8206" max="8206" width="14.7265625" style="469" bestFit="1" customWidth="1"/>
    <col min="8207" max="8212" width="0" style="469" hidden="1" customWidth="1"/>
    <col min="8213" max="8213" width="30.7265625" style="469" customWidth="1"/>
    <col min="8214" max="8448" width="9.1796875" style="469"/>
    <col min="8449" max="8449" width="56.1796875" style="469" customWidth="1"/>
    <col min="8450" max="8450" width="9.54296875" style="469" customWidth="1"/>
    <col min="8451" max="8461" width="0" style="469" hidden="1" customWidth="1"/>
    <col min="8462" max="8462" width="14.7265625" style="469" bestFit="1" customWidth="1"/>
    <col min="8463" max="8468" width="0" style="469" hidden="1" customWidth="1"/>
    <col min="8469" max="8469" width="30.7265625" style="469" customWidth="1"/>
    <col min="8470" max="8704" width="9.1796875" style="469"/>
    <col min="8705" max="8705" width="56.1796875" style="469" customWidth="1"/>
    <col min="8706" max="8706" width="9.54296875" style="469" customWidth="1"/>
    <col min="8707" max="8717" width="0" style="469" hidden="1" customWidth="1"/>
    <col min="8718" max="8718" width="14.7265625" style="469" bestFit="1" customWidth="1"/>
    <col min="8719" max="8724" width="0" style="469" hidden="1" customWidth="1"/>
    <col min="8725" max="8725" width="30.7265625" style="469" customWidth="1"/>
    <col min="8726" max="8960" width="9.1796875" style="469"/>
    <col min="8961" max="8961" width="56.1796875" style="469" customWidth="1"/>
    <col min="8962" max="8962" width="9.54296875" style="469" customWidth="1"/>
    <col min="8963" max="8973" width="0" style="469" hidden="1" customWidth="1"/>
    <col min="8974" max="8974" width="14.7265625" style="469" bestFit="1" customWidth="1"/>
    <col min="8975" max="8980" width="0" style="469" hidden="1" customWidth="1"/>
    <col min="8981" max="8981" width="30.7265625" style="469" customWidth="1"/>
    <col min="8982" max="9216" width="9.1796875" style="469"/>
    <col min="9217" max="9217" width="56.1796875" style="469" customWidth="1"/>
    <col min="9218" max="9218" width="9.54296875" style="469" customWidth="1"/>
    <col min="9219" max="9229" width="0" style="469" hidden="1" customWidth="1"/>
    <col min="9230" max="9230" width="14.7265625" style="469" bestFit="1" customWidth="1"/>
    <col min="9231" max="9236" width="0" style="469" hidden="1" customWidth="1"/>
    <col min="9237" max="9237" width="30.7265625" style="469" customWidth="1"/>
    <col min="9238" max="9472" width="9.1796875" style="469"/>
    <col min="9473" max="9473" width="56.1796875" style="469" customWidth="1"/>
    <col min="9474" max="9474" width="9.54296875" style="469" customWidth="1"/>
    <col min="9475" max="9485" width="0" style="469" hidden="1" customWidth="1"/>
    <col min="9486" max="9486" width="14.7265625" style="469" bestFit="1" customWidth="1"/>
    <col min="9487" max="9492" width="0" style="469" hidden="1" customWidth="1"/>
    <col min="9493" max="9493" width="30.7265625" style="469" customWidth="1"/>
    <col min="9494" max="9728" width="9.1796875" style="469"/>
    <col min="9729" max="9729" width="56.1796875" style="469" customWidth="1"/>
    <col min="9730" max="9730" width="9.54296875" style="469" customWidth="1"/>
    <col min="9731" max="9741" width="0" style="469" hidden="1" customWidth="1"/>
    <col min="9742" max="9742" width="14.7265625" style="469" bestFit="1" customWidth="1"/>
    <col min="9743" max="9748" width="0" style="469" hidden="1" customWidth="1"/>
    <col min="9749" max="9749" width="30.7265625" style="469" customWidth="1"/>
    <col min="9750" max="9984" width="9.1796875" style="469"/>
    <col min="9985" max="9985" width="56.1796875" style="469" customWidth="1"/>
    <col min="9986" max="9986" width="9.54296875" style="469" customWidth="1"/>
    <col min="9987" max="9997" width="0" style="469" hidden="1" customWidth="1"/>
    <col min="9998" max="9998" width="14.7265625" style="469" bestFit="1" customWidth="1"/>
    <col min="9999" max="10004" width="0" style="469" hidden="1" customWidth="1"/>
    <col min="10005" max="10005" width="30.7265625" style="469" customWidth="1"/>
    <col min="10006" max="10240" width="9.1796875" style="469"/>
    <col min="10241" max="10241" width="56.1796875" style="469" customWidth="1"/>
    <col min="10242" max="10242" width="9.54296875" style="469" customWidth="1"/>
    <col min="10243" max="10253" width="0" style="469" hidden="1" customWidth="1"/>
    <col min="10254" max="10254" width="14.7265625" style="469" bestFit="1" customWidth="1"/>
    <col min="10255" max="10260" width="0" style="469" hidden="1" customWidth="1"/>
    <col min="10261" max="10261" width="30.7265625" style="469" customWidth="1"/>
    <col min="10262" max="10496" width="9.1796875" style="469"/>
    <col min="10497" max="10497" width="56.1796875" style="469" customWidth="1"/>
    <col min="10498" max="10498" width="9.54296875" style="469" customWidth="1"/>
    <col min="10499" max="10509" width="0" style="469" hidden="1" customWidth="1"/>
    <col min="10510" max="10510" width="14.7265625" style="469" bestFit="1" customWidth="1"/>
    <col min="10511" max="10516" width="0" style="469" hidden="1" customWidth="1"/>
    <col min="10517" max="10517" width="30.7265625" style="469" customWidth="1"/>
    <col min="10518" max="10752" width="9.1796875" style="469"/>
    <col min="10753" max="10753" width="56.1796875" style="469" customWidth="1"/>
    <col min="10754" max="10754" width="9.54296875" style="469" customWidth="1"/>
    <col min="10755" max="10765" width="0" style="469" hidden="1" customWidth="1"/>
    <col min="10766" max="10766" width="14.7265625" style="469" bestFit="1" customWidth="1"/>
    <col min="10767" max="10772" width="0" style="469" hidden="1" customWidth="1"/>
    <col min="10773" max="10773" width="30.7265625" style="469" customWidth="1"/>
    <col min="10774" max="11008" width="9.1796875" style="469"/>
    <col min="11009" max="11009" width="56.1796875" style="469" customWidth="1"/>
    <col min="11010" max="11010" width="9.54296875" style="469" customWidth="1"/>
    <col min="11011" max="11021" width="0" style="469" hidden="1" customWidth="1"/>
    <col min="11022" max="11022" width="14.7265625" style="469" bestFit="1" customWidth="1"/>
    <col min="11023" max="11028" width="0" style="469" hidden="1" customWidth="1"/>
    <col min="11029" max="11029" width="30.7265625" style="469" customWidth="1"/>
    <col min="11030" max="11264" width="9.1796875" style="469"/>
    <col min="11265" max="11265" width="56.1796875" style="469" customWidth="1"/>
    <col min="11266" max="11266" width="9.54296875" style="469" customWidth="1"/>
    <col min="11267" max="11277" width="0" style="469" hidden="1" customWidth="1"/>
    <col min="11278" max="11278" width="14.7265625" style="469" bestFit="1" customWidth="1"/>
    <col min="11279" max="11284" width="0" style="469" hidden="1" customWidth="1"/>
    <col min="11285" max="11285" width="30.7265625" style="469" customWidth="1"/>
    <col min="11286" max="11520" width="9.1796875" style="469"/>
    <col min="11521" max="11521" width="56.1796875" style="469" customWidth="1"/>
    <col min="11522" max="11522" width="9.54296875" style="469" customWidth="1"/>
    <col min="11523" max="11533" width="0" style="469" hidden="1" customWidth="1"/>
    <col min="11534" max="11534" width="14.7265625" style="469" bestFit="1" customWidth="1"/>
    <col min="11535" max="11540" width="0" style="469" hidden="1" customWidth="1"/>
    <col min="11541" max="11541" width="30.7265625" style="469" customWidth="1"/>
    <col min="11542" max="11776" width="9.1796875" style="469"/>
    <col min="11777" max="11777" width="56.1796875" style="469" customWidth="1"/>
    <col min="11778" max="11778" width="9.54296875" style="469" customWidth="1"/>
    <col min="11779" max="11789" width="0" style="469" hidden="1" customWidth="1"/>
    <col min="11790" max="11790" width="14.7265625" style="469" bestFit="1" customWidth="1"/>
    <col min="11791" max="11796" width="0" style="469" hidden="1" customWidth="1"/>
    <col min="11797" max="11797" width="30.7265625" style="469" customWidth="1"/>
    <col min="11798" max="12032" width="9.1796875" style="469"/>
    <col min="12033" max="12033" width="56.1796875" style="469" customWidth="1"/>
    <col min="12034" max="12034" width="9.54296875" style="469" customWidth="1"/>
    <col min="12035" max="12045" width="0" style="469" hidden="1" customWidth="1"/>
    <col min="12046" max="12046" width="14.7265625" style="469" bestFit="1" customWidth="1"/>
    <col min="12047" max="12052" width="0" style="469" hidden="1" customWidth="1"/>
    <col min="12053" max="12053" width="30.7265625" style="469" customWidth="1"/>
    <col min="12054" max="12288" width="9.1796875" style="469"/>
    <col min="12289" max="12289" width="56.1796875" style="469" customWidth="1"/>
    <col min="12290" max="12290" width="9.54296875" style="469" customWidth="1"/>
    <col min="12291" max="12301" width="0" style="469" hidden="1" customWidth="1"/>
    <col min="12302" max="12302" width="14.7265625" style="469" bestFit="1" customWidth="1"/>
    <col min="12303" max="12308" width="0" style="469" hidden="1" customWidth="1"/>
    <col min="12309" max="12309" width="30.7265625" style="469" customWidth="1"/>
    <col min="12310" max="12544" width="9.1796875" style="469"/>
    <col min="12545" max="12545" width="56.1796875" style="469" customWidth="1"/>
    <col min="12546" max="12546" width="9.54296875" style="469" customWidth="1"/>
    <col min="12547" max="12557" width="0" style="469" hidden="1" customWidth="1"/>
    <col min="12558" max="12558" width="14.7265625" style="469" bestFit="1" customWidth="1"/>
    <col min="12559" max="12564" width="0" style="469" hidden="1" customWidth="1"/>
    <col min="12565" max="12565" width="30.7265625" style="469" customWidth="1"/>
    <col min="12566" max="12800" width="9.1796875" style="469"/>
    <col min="12801" max="12801" width="56.1796875" style="469" customWidth="1"/>
    <col min="12802" max="12802" width="9.54296875" style="469" customWidth="1"/>
    <col min="12803" max="12813" width="0" style="469" hidden="1" customWidth="1"/>
    <col min="12814" max="12814" width="14.7265625" style="469" bestFit="1" customWidth="1"/>
    <col min="12815" max="12820" width="0" style="469" hidden="1" customWidth="1"/>
    <col min="12821" max="12821" width="30.7265625" style="469" customWidth="1"/>
    <col min="12822" max="13056" width="9.1796875" style="469"/>
    <col min="13057" max="13057" width="56.1796875" style="469" customWidth="1"/>
    <col min="13058" max="13058" width="9.54296875" style="469" customWidth="1"/>
    <col min="13059" max="13069" width="0" style="469" hidden="1" customWidth="1"/>
    <col min="13070" max="13070" width="14.7265625" style="469" bestFit="1" customWidth="1"/>
    <col min="13071" max="13076" width="0" style="469" hidden="1" customWidth="1"/>
    <col min="13077" max="13077" width="30.7265625" style="469" customWidth="1"/>
    <col min="13078" max="13312" width="9.1796875" style="469"/>
    <col min="13313" max="13313" width="56.1796875" style="469" customWidth="1"/>
    <col min="13314" max="13314" width="9.54296875" style="469" customWidth="1"/>
    <col min="13315" max="13325" width="0" style="469" hidden="1" customWidth="1"/>
    <col min="13326" max="13326" width="14.7265625" style="469" bestFit="1" customWidth="1"/>
    <col min="13327" max="13332" width="0" style="469" hidden="1" customWidth="1"/>
    <col min="13333" max="13333" width="30.7265625" style="469" customWidth="1"/>
    <col min="13334" max="13568" width="9.1796875" style="469"/>
    <col min="13569" max="13569" width="56.1796875" style="469" customWidth="1"/>
    <col min="13570" max="13570" width="9.54296875" style="469" customWidth="1"/>
    <col min="13571" max="13581" width="0" style="469" hidden="1" customWidth="1"/>
    <col min="13582" max="13582" width="14.7265625" style="469" bestFit="1" customWidth="1"/>
    <col min="13583" max="13588" width="0" style="469" hidden="1" customWidth="1"/>
    <col min="13589" max="13589" width="30.7265625" style="469" customWidth="1"/>
    <col min="13590" max="13824" width="9.1796875" style="469"/>
    <col min="13825" max="13825" width="56.1796875" style="469" customWidth="1"/>
    <col min="13826" max="13826" width="9.54296875" style="469" customWidth="1"/>
    <col min="13827" max="13837" width="0" style="469" hidden="1" customWidth="1"/>
    <col min="13838" max="13838" width="14.7265625" style="469" bestFit="1" customWidth="1"/>
    <col min="13839" max="13844" width="0" style="469" hidden="1" customWidth="1"/>
    <col min="13845" max="13845" width="30.7265625" style="469" customWidth="1"/>
    <col min="13846" max="14080" width="9.1796875" style="469"/>
    <col min="14081" max="14081" width="56.1796875" style="469" customWidth="1"/>
    <col min="14082" max="14082" width="9.54296875" style="469" customWidth="1"/>
    <col min="14083" max="14093" width="0" style="469" hidden="1" customWidth="1"/>
    <col min="14094" max="14094" width="14.7265625" style="469" bestFit="1" customWidth="1"/>
    <col min="14095" max="14100" width="0" style="469" hidden="1" customWidth="1"/>
    <col min="14101" max="14101" width="30.7265625" style="469" customWidth="1"/>
    <col min="14102" max="14336" width="9.1796875" style="469"/>
    <col min="14337" max="14337" width="56.1796875" style="469" customWidth="1"/>
    <col min="14338" max="14338" width="9.54296875" style="469" customWidth="1"/>
    <col min="14339" max="14349" width="0" style="469" hidden="1" customWidth="1"/>
    <col min="14350" max="14350" width="14.7265625" style="469" bestFit="1" customWidth="1"/>
    <col min="14351" max="14356" width="0" style="469" hidden="1" customWidth="1"/>
    <col min="14357" max="14357" width="30.7265625" style="469" customWidth="1"/>
    <col min="14358" max="14592" width="9.1796875" style="469"/>
    <col min="14593" max="14593" width="56.1796875" style="469" customWidth="1"/>
    <col min="14594" max="14594" width="9.54296875" style="469" customWidth="1"/>
    <col min="14595" max="14605" width="0" style="469" hidden="1" customWidth="1"/>
    <col min="14606" max="14606" width="14.7265625" style="469" bestFit="1" customWidth="1"/>
    <col min="14607" max="14612" width="0" style="469" hidden="1" customWidth="1"/>
    <col min="14613" max="14613" width="30.7265625" style="469" customWidth="1"/>
    <col min="14614" max="14848" width="9.1796875" style="469"/>
    <col min="14849" max="14849" width="56.1796875" style="469" customWidth="1"/>
    <col min="14850" max="14850" width="9.54296875" style="469" customWidth="1"/>
    <col min="14851" max="14861" width="0" style="469" hidden="1" customWidth="1"/>
    <col min="14862" max="14862" width="14.7265625" style="469" bestFit="1" customWidth="1"/>
    <col min="14863" max="14868" width="0" style="469" hidden="1" customWidth="1"/>
    <col min="14869" max="14869" width="30.7265625" style="469" customWidth="1"/>
    <col min="14870" max="15104" width="9.1796875" style="469"/>
    <col min="15105" max="15105" width="56.1796875" style="469" customWidth="1"/>
    <col min="15106" max="15106" width="9.54296875" style="469" customWidth="1"/>
    <col min="15107" max="15117" width="0" style="469" hidden="1" customWidth="1"/>
    <col min="15118" max="15118" width="14.7265625" style="469" bestFit="1" customWidth="1"/>
    <col min="15119" max="15124" width="0" style="469" hidden="1" customWidth="1"/>
    <col min="15125" max="15125" width="30.7265625" style="469" customWidth="1"/>
    <col min="15126" max="15360" width="9.1796875" style="469"/>
    <col min="15361" max="15361" width="56.1796875" style="469" customWidth="1"/>
    <col min="15362" max="15362" width="9.54296875" style="469" customWidth="1"/>
    <col min="15363" max="15373" width="0" style="469" hidden="1" customWidth="1"/>
    <col min="15374" max="15374" width="14.7265625" style="469" bestFit="1" customWidth="1"/>
    <col min="15375" max="15380" width="0" style="469" hidden="1" customWidth="1"/>
    <col min="15381" max="15381" width="30.7265625" style="469" customWidth="1"/>
    <col min="15382" max="15616" width="9.1796875" style="469"/>
    <col min="15617" max="15617" width="56.1796875" style="469" customWidth="1"/>
    <col min="15618" max="15618" width="9.54296875" style="469" customWidth="1"/>
    <col min="15619" max="15629" width="0" style="469" hidden="1" customWidth="1"/>
    <col min="15630" max="15630" width="14.7265625" style="469" bestFit="1" customWidth="1"/>
    <col min="15631" max="15636" width="0" style="469" hidden="1" customWidth="1"/>
    <col min="15637" max="15637" width="30.7265625" style="469" customWidth="1"/>
    <col min="15638" max="15872" width="9.1796875" style="469"/>
    <col min="15873" max="15873" width="56.1796875" style="469" customWidth="1"/>
    <col min="15874" max="15874" width="9.54296875" style="469" customWidth="1"/>
    <col min="15875" max="15885" width="0" style="469" hidden="1" customWidth="1"/>
    <col min="15886" max="15886" width="14.7265625" style="469" bestFit="1" customWidth="1"/>
    <col min="15887" max="15892" width="0" style="469" hidden="1" customWidth="1"/>
    <col min="15893" max="15893" width="30.7265625" style="469" customWidth="1"/>
    <col min="15894" max="16128" width="9.1796875" style="469"/>
    <col min="16129" max="16129" width="56.1796875" style="469" customWidth="1"/>
    <col min="16130" max="16130" width="9.54296875" style="469" customWidth="1"/>
    <col min="16131" max="16141" width="0" style="469" hidden="1" customWidth="1"/>
    <col min="16142" max="16142" width="14.7265625" style="469" bestFit="1" customWidth="1"/>
    <col min="16143" max="16148" width="0" style="469" hidden="1" customWidth="1"/>
    <col min="16149" max="16149" width="30.7265625" style="469" customWidth="1"/>
    <col min="16150" max="16384" width="9.1796875" style="469"/>
  </cols>
  <sheetData>
    <row r="1" spans="1:19" s="458" customFormat="1" ht="15.5">
      <c r="A1" s="457" t="s">
        <v>365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Q1" s="459"/>
      <c r="R1" s="460"/>
      <c r="S1" s="461"/>
    </row>
    <row r="2" spans="1:19" s="458" customFormat="1" ht="15">
      <c r="A2" s="462" t="s">
        <v>366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Q2" s="463"/>
      <c r="R2" s="464"/>
      <c r="S2" s="461"/>
    </row>
    <row r="3" spans="1:19" s="458" customFormat="1" ht="15">
      <c r="A3" s="465" t="str">
        <f>R4</f>
        <v>September 2016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Q3" s="463"/>
      <c r="R3" s="464"/>
      <c r="S3" s="461"/>
    </row>
    <row r="4" spans="1:19" s="458" customFormat="1">
      <c r="A4" s="466"/>
      <c r="Q4" s="463" t="s">
        <v>367</v>
      </c>
      <c r="R4" s="464" t="str">
        <f>TEXT(S4,"mmmm yyyy")</f>
        <v>September 2016</v>
      </c>
      <c r="S4" s="467">
        <v>42643</v>
      </c>
    </row>
    <row r="5" spans="1:19" ht="15.5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Q5" s="463" t="s">
        <v>368</v>
      </c>
      <c r="R5" s="464" t="str">
        <f>S5</f>
        <v>.</v>
      </c>
      <c r="S5" s="470" t="s">
        <v>369</v>
      </c>
    </row>
    <row r="6" spans="1:19" ht="15.5">
      <c r="A6" s="468"/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 t="str">
        <f>"FY "&amp;R6&amp;" YTD"</f>
        <v>FY 2017 YTD</v>
      </c>
      <c r="Q6" s="463" t="s">
        <v>370</v>
      </c>
      <c r="R6" s="464" t="str">
        <f>S6</f>
        <v>2017</v>
      </c>
      <c r="S6" s="470" t="s">
        <v>371</v>
      </c>
    </row>
    <row r="7" spans="1:19" ht="16" thickBot="1">
      <c r="A7" s="468"/>
      <c r="B7" s="472" t="str">
        <f>"9/1/20"&amp;$R$10</f>
        <v>9/1/2016</v>
      </c>
      <c r="C7" s="473" t="str">
        <f>"Oct 20"&amp;$R$10</f>
        <v>Oct 2016</v>
      </c>
      <c r="D7" s="473" t="str">
        <f>"Nov 20"&amp;$R$10</f>
        <v>Nov 2016</v>
      </c>
      <c r="E7" s="473" t="str">
        <f>"Dec 20"&amp;$R$10</f>
        <v>Dec 2016</v>
      </c>
      <c r="F7" s="473" t="str">
        <f>"Jan "&amp;$R$6</f>
        <v>Jan 2017</v>
      </c>
      <c r="G7" s="473" t="str">
        <f>"Feb "&amp;$R$6</f>
        <v>Feb 2017</v>
      </c>
      <c r="H7" s="473" t="str">
        <f>"Mar "&amp;$R$6</f>
        <v>Mar 2017</v>
      </c>
      <c r="I7" s="473" t="str">
        <f>"Apr "&amp;$R$6</f>
        <v>Apr 2017</v>
      </c>
      <c r="J7" s="473" t="str">
        <f>"May "&amp;$R$6</f>
        <v>May 2017</v>
      </c>
      <c r="K7" s="473" t="str">
        <f>"Jun "&amp;$R$6</f>
        <v>Jun 2017</v>
      </c>
      <c r="L7" s="473" t="str">
        <f>"Jul "&amp;$R$6</f>
        <v>Jul 2017</v>
      </c>
      <c r="M7" s="473" t="str">
        <f>"Aug "&amp;$R$6</f>
        <v>Aug 2017</v>
      </c>
      <c r="N7" s="474" t="str">
        <f>"as of "&amp;R8</f>
        <v>as of 09/30/16</v>
      </c>
      <c r="Q7" s="463" t="s">
        <v>372</v>
      </c>
      <c r="R7" s="464" t="str">
        <f>TEXT(S7,"mmmm-dd-yyyy")</f>
        <v>September-30-2016</v>
      </c>
      <c r="S7" s="467">
        <f>S4</f>
        <v>42643</v>
      </c>
    </row>
    <row r="8" spans="1:19" ht="16" thickTop="1">
      <c r="A8" s="468"/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Q8" s="463" t="s">
        <v>372</v>
      </c>
      <c r="R8" s="464" t="str">
        <f>TEXT(S8,"mm/dd/yy")</f>
        <v>09/30/16</v>
      </c>
      <c r="S8" s="467">
        <f>S4</f>
        <v>42643</v>
      </c>
    </row>
    <row r="9" spans="1:19" ht="15.5" thickBot="1">
      <c r="A9" s="476" t="s">
        <v>373</v>
      </c>
      <c r="B9" s="477">
        <v>0</v>
      </c>
      <c r="C9" s="477">
        <f>B29</f>
        <v>869.22</v>
      </c>
      <c r="D9" s="477">
        <f t="shared" ref="D9:M9" si="0">C29</f>
        <v>869.22</v>
      </c>
      <c r="E9" s="477">
        <f t="shared" si="0"/>
        <v>869.22</v>
      </c>
      <c r="F9" s="477">
        <f>E29</f>
        <v>869.22</v>
      </c>
      <c r="G9" s="477">
        <f t="shared" si="0"/>
        <v>869.22</v>
      </c>
      <c r="H9" s="477">
        <f t="shared" si="0"/>
        <v>869.22</v>
      </c>
      <c r="I9" s="477">
        <f t="shared" si="0"/>
        <v>869.22</v>
      </c>
      <c r="J9" s="477">
        <f t="shared" si="0"/>
        <v>869.22</v>
      </c>
      <c r="K9" s="477">
        <f t="shared" si="0"/>
        <v>869.22</v>
      </c>
      <c r="L9" s="477">
        <f t="shared" si="0"/>
        <v>869.22</v>
      </c>
      <c r="M9" s="477">
        <f t="shared" si="0"/>
        <v>869.22</v>
      </c>
      <c r="N9" s="478">
        <f>B9</f>
        <v>0</v>
      </c>
      <c r="Q9" s="463" t="s">
        <v>370</v>
      </c>
      <c r="R9" s="464">
        <f>S9</f>
        <v>17</v>
      </c>
      <c r="S9" s="479">
        <v>17</v>
      </c>
    </row>
    <row r="10" spans="1:19" ht="15.5">
      <c r="A10" s="468"/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Q10" s="480" t="s">
        <v>374</v>
      </c>
      <c r="R10" s="481">
        <f>S10</f>
        <v>16</v>
      </c>
      <c r="S10" s="482">
        <f>S9-1</f>
        <v>16</v>
      </c>
    </row>
    <row r="11" spans="1:19" ht="15.5">
      <c r="A11" s="483" t="s">
        <v>375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</row>
    <row r="12" spans="1:19" ht="15.5">
      <c r="A12" s="468"/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</row>
    <row r="13" spans="1:19" ht="15.5">
      <c r="A13" s="484" t="s">
        <v>376</v>
      </c>
      <c r="B13" s="475">
        <v>869.22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>
        <f>SUM(B13:M13)</f>
        <v>869.22</v>
      </c>
    </row>
    <row r="14" spans="1:19" ht="14.25" hidden="1" customHeight="1">
      <c r="A14" s="468" t="s">
        <v>377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>
        <f>SUM(B14:M14)</f>
        <v>0</v>
      </c>
    </row>
    <row r="15" spans="1:19" ht="15.5" hidden="1">
      <c r="A15" s="468" t="s">
        <v>378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>
        <f>SUM(B15:M15)</f>
        <v>0</v>
      </c>
    </row>
    <row r="16" spans="1:19" ht="15.5" hidden="1">
      <c r="A16" s="468" t="s">
        <v>379</v>
      </c>
      <c r="B16" s="475"/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>
        <f>SUM(B16:M16)</f>
        <v>0</v>
      </c>
    </row>
    <row r="17" spans="1:14" ht="15.5" hidden="1">
      <c r="A17" s="468"/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6"/>
    </row>
    <row r="18" spans="1:14" ht="15.5">
      <c r="A18" s="483"/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75"/>
    </row>
    <row r="19" spans="1:14" ht="15.5">
      <c r="A19" s="468"/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75"/>
    </row>
    <row r="20" spans="1:14" ht="15">
      <c r="A20" s="487" t="s">
        <v>380</v>
      </c>
      <c r="B20" s="488">
        <f t="shared" ref="B20:M20" si="1">SUM(B12:B16)</f>
        <v>869.22</v>
      </c>
      <c r="C20" s="488">
        <f t="shared" si="1"/>
        <v>0</v>
      </c>
      <c r="D20" s="488">
        <f t="shared" si="1"/>
        <v>0</v>
      </c>
      <c r="E20" s="488">
        <f t="shared" si="1"/>
        <v>0</v>
      </c>
      <c r="F20" s="488">
        <f t="shared" si="1"/>
        <v>0</v>
      </c>
      <c r="G20" s="488">
        <f t="shared" si="1"/>
        <v>0</v>
      </c>
      <c r="H20" s="488">
        <f t="shared" si="1"/>
        <v>0</v>
      </c>
      <c r="I20" s="488">
        <f t="shared" si="1"/>
        <v>0</v>
      </c>
      <c r="J20" s="488">
        <f t="shared" si="1"/>
        <v>0</v>
      </c>
      <c r="K20" s="488">
        <f t="shared" si="1"/>
        <v>0</v>
      </c>
      <c r="L20" s="488">
        <f t="shared" si="1"/>
        <v>0</v>
      </c>
      <c r="M20" s="488">
        <f t="shared" si="1"/>
        <v>0</v>
      </c>
      <c r="N20" s="488">
        <f>SUM(B20:M20)</f>
        <v>869.22</v>
      </c>
    </row>
    <row r="21" spans="1:14" ht="15.5">
      <c r="A21" s="468"/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</row>
    <row r="22" spans="1:14" ht="15.5">
      <c r="A22" s="483" t="s">
        <v>381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</row>
    <row r="23" spans="1:14" ht="15.5">
      <c r="A23" s="483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</row>
    <row r="24" spans="1:14" ht="15.5" hidden="1">
      <c r="A24" s="489" t="s">
        <v>382</v>
      </c>
      <c r="B24" s="48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>
        <v>0</v>
      </c>
      <c r="N24" s="475">
        <f>SUM(B24:M24)</f>
        <v>0</v>
      </c>
    </row>
    <row r="25" spans="1:14" ht="15.5" hidden="1">
      <c r="A25" s="483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</row>
    <row r="26" spans="1:14" ht="15.5">
      <c r="A26" s="483"/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</row>
    <row r="27" spans="1:14" ht="15">
      <c r="A27" s="483" t="s">
        <v>383</v>
      </c>
      <c r="B27" s="488">
        <f>SUM(B21:B26)</f>
        <v>0</v>
      </c>
      <c r="C27" s="488">
        <f t="shared" ref="C27:M27" si="2">SUM(C23:C26)</f>
        <v>0</v>
      </c>
      <c r="D27" s="488">
        <f t="shared" si="2"/>
        <v>0</v>
      </c>
      <c r="E27" s="488">
        <f t="shared" si="2"/>
        <v>0</v>
      </c>
      <c r="F27" s="488">
        <f t="shared" si="2"/>
        <v>0</v>
      </c>
      <c r="G27" s="488">
        <f t="shared" si="2"/>
        <v>0</v>
      </c>
      <c r="H27" s="488">
        <f t="shared" si="2"/>
        <v>0</v>
      </c>
      <c r="I27" s="488">
        <f t="shared" si="2"/>
        <v>0</v>
      </c>
      <c r="J27" s="488">
        <f t="shared" si="2"/>
        <v>0</v>
      </c>
      <c r="K27" s="488">
        <f t="shared" si="2"/>
        <v>0</v>
      </c>
      <c r="L27" s="488">
        <f t="shared" si="2"/>
        <v>0</v>
      </c>
      <c r="M27" s="488">
        <f t="shared" si="2"/>
        <v>0</v>
      </c>
      <c r="N27" s="488">
        <f>SUM(N21:N26)</f>
        <v>0</v>
      </c>
    </row>
    <row r="28" spans="1:14" ht="15.5">
      <c r="A28" s="468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</row>
    <row r="29" spans="1:14" ht="15.5" thickBot="1">
      <c r="A29" s="476" t="s">
        <v>384</v>
      </c>
      <c r="B29" s="490">
        <f>+B20+B27+B9</f>
        <v>869.22</v>
      </c>
      <c r="C29" s="490">
        <f t="shared" ref="C29:M29" si="3">+C9+C20+C27</f>
        <v>869.22</v>
      </c>
      <c r="D29" s="490">
        <f t="shared" si="3"/>
        <v>869.22</v>
      </c>
      <c r="E29" s="490">
        <f t="shared" si="3"/>
        <v>869.22</v>
      </c>
      <c r="F29" s="490">
        <f t="shared" si="3"/>
        <v>869.22</v>
      </c>
      <c r="G29" s="490">
        <f t="shared" si="3"/>
        <v>869.22</v>
      </c>
      <c r="H29" s="490">
        <f t="shared" si="3"/>
        <v>869.22</v>
      </c>
      <c r="I29" s="490">
        <f t="shared" si="3"/>
        <v>869.22</v>
      </c>
      <c r="J29" s="490">
        <f t="shared" si="3"/>
        <v>869.22</v>
      </c>
      <c r="K29" s="490">
        <f t="shared" si="3"/>
        <v>869.22</v>
      </c>
      <c r="L29" s="490">
        <f t="shared" si="3"/>
        <v>869.22</v>
      </c>
      <c r="M29" s="490">
        <f t="shared" si="3"/>
        <v>869.22</v>
      </c>
      <c r="N29" s="490">
        <f>+N20+N27+N9</f>
        <v>869.22</v>
      </c>
    </row>
    <row r="30" spans="1:14" ht="15.5">
      <c r="A30" s="491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</row>
    <row r="31" spans="1:14" ht="15.5">
      <c r="A31" s="491"/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</row>
    <row r="32" spans="1:14" ht="15.5">
      <c r="A32" s="491" t="s">
        <v>385</v>
      </c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</row>
    <row r="33" spans="1:14" ht="15.5">
      <c r="A33" s="491"/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51"/>
  <sheetViews>
    <sheetView zoomScale="85" zoomScaleNormal="85" zoomScaleSheetLayoutView="85" workbookViewId="0">
      <selection activeCell="X12" sqref="X12:X13"/>
    </sheetView>
  </sheetViews>
  <sheetFormatPr defaultColWidth="9.1796875" defaultRowHeight="12.5"/>
  <cols>
    <col min="1" max="1" width="63.90625" style="505" bestFit="1" customWidth="1"/>
    <col min="2" max="2" width="11.54296875" style="505" bestFit="1" customWidth="1"/>
    <col min="3" max="13" width="11.54296875" style="505" hidden="1" customWidth="1"/>
    <col min="14" max="14" width="14.7265625" style="505" customWidth="1"/>
    <col min="15" max="16" width="22" style="505" hidden="1" customWidth="1"/>
    <col min="17" max="18" width="19" style="505" hidden="1" customWidth="1"/>
    <col min="19" max="19" width="9.26953125" style="505" hidden="1" customWidth="1"/>
    <col min="20" max="20" width="22" style="505" hidden="1" customWidth="1"/>
    <col min="21" max="21" width="0" style="505" hidden="1" customWidth="1"/>
    <col min="22" max="256" width="9.1796875" style="505"/>
    <col min="257" max="257" width="63.90625" style="505" bestFit="1" customWidth="1"/>
    <col min="258" max="258" width="11.54296875" style="505" bestFit="1" customWidth="1"/>
    <col min="259" max="269" width="0" style="505" hidden="1" customWidth="1"/>
    <col min="270" max="270" width="14.7265625" style="505" customWidth="1"/>
    <col min="271" max="277" width="0" style="505" hidden="1" customWidth="1"/>
    <col min="278" max="512" width="9.1796875" style="505"/>
    <col min="513" max="513" width="63.90625" style="505" bestFit="1" customWidth="1"/>
    <col min="514" max="514" width="11.54296875" style="505" bestFit="1" customWidth="1"/>
    <col min="515" max="525" width="0" style="505" hidden="1" customWidth="1"/>
    <col min="526" max="526" width="14.7265625" style="505" customWidth="1"/>
    <col min="527" max="533" width="0" style="505" hidden="1" customWidth="1"/>
    <col min="534" max="768" width="9.1796875" style="505"/>
    <col min="769" max="769" width="63.90625" style="505" bestFit="1" customWidth="1"/>
    <col min="770" max="770" width="11.54296875" style="505" bestFit="1" customWidth="1"/>
    <col min="771" max="781" width="0" style="505" hidden="1" customWidth="1"/>
    <col min="782" max="782" width="14.7265625" style="505" customWidth="1"/>
    <col min="783" max="789" width="0" style="505" hidden="1" customWidth="1"/>
    <col min="790" max="1024" width="9.1796875" style="505"/>
    <col min="1025" max="1025" width="63.90625" style="505" bestFit="1" customWidth="1"/>
    <col min="1026" max="1026" width="11.54296875" style="505" bestFit="1" customWidth="1"/>
    <col min="1027" max="1037" width="0" style="505" hidden="1" customWidth="1"/>
    <col min="1038" max="1038" width="14.7265625" style="505" customWidth="1"/>
    <col min="1039" max="1045" width="0" style="505" hidden="1" customWidth="1"/>
    <col min="1046" max="1280" width="9.1796875" style="505"/>
    <col min="1281" max="1281" width="63.90625" style="505" bestFit="1" customWidth="1"/>
    <col min="1282" max="1282" width="11.54296875" style="505" bestFit="1" customWidth="1"/>
    <col min="1283" max="1293" width="0" style="505" hidden="1" customWidth="1"/>
    <col min="1294" max="1294" width="14.7265625" style="505" customWidth="1"/>
    <col min="1295" max="1301" width="0" style="505" hidden="1" customWidth="1"/>
    <col min="1302" max="1536" width="9.1796875" style="505"/>
    <col min="1537" max="1537" width="63.90625" style="505" bestFit="1" customWidth="1"/>
    <col min="1538" max="1538" width="11.54296875" style="505" bestFit="1" customWidth="1"/>
    <col min="1539" max="1549" width="0" style="505" hidden="1" customWidth="1"/>
    <col min="1550" max="1550" width="14.7265625" style="505" customWidth="1"/>
    <col min="1551" max="1557" width="0" style="505" hidden="1" customWidth="1"/>
    <col min="1558" max="1792" width="9.1796875" style="505"/>
    <col min="1793" max="1793" width="63.90625" style="505" bestFit="1" customWidth="1"/>
    <col min="1794" max="1794" width="11.54296875" style="505" bestFit="1" customWidth="1"/>
    <col min="1795" max="1805" width="0" style="505" hidden="1" customWidth="1"/>
    <col min="1806" max="1806" width="14.7265625" style="505" customWidth="1"/>
    <col min="1807" max="1813" width="0" style="505" hidden="1" customWidth="1"/>
    <col min="1814" max="2048" width="9.1796875" style="505"/>
    <col min="2049" max="2049" width="63.90625" style="505" bestFit="1" customWidth="1"/>
    <col min="2050" max="2050" width="11.54296875" style="505" bestFit="1" customWidth="1"/>
    <col min="2051" max="2061" width="0" style="505" hidden="1" customWidth="1"/>
    <col min="2062" max="2062" width="14.7265625" style="505" customWidth="1"/>
    <col min="2063" max="2069" width="0" style="505" hidden="1" customWidth="1"/>
    <col min="2070" max="2304" width="9.1796875" style="505"/>
    <col min="2305" max="2305" width="63.90625" style="505" bestFit="1" customWidth="1"/>
    <col min="2306" max="2306" width="11.54296875" style="505" bestFit="1" customWidth="1"/>
    <col min="2307" max="2317" width="0" style="505" hidden="1" customWidth="1"/>
    <col min="2318" max="2318" width="14.7265625" style="505" customWidth="1"/>
    <col min="2319" max="2325" width="0" style="505" hidden="1" customWidth="1"/>
    <col min="2326" max="2560" width="9.1796875" style="505"/>
    <col min="2561" max="2561" width="63.90625" style="505" bestFit="1" customWidth="1"/>
    <col min="2562" max="2562" width="11.54296875" style="505" bestFit="1" customWidth="1"/>
    <col min="2563" max="2573" width="0" style="505" hidden="1" customWidth="1"/>
    <col min="2574" max="2574" width="14.7265625" style="505" customWidth="1"/>
    <col min="2575" max="2581" width="0" style="505" hidden="1" customWidth="1"/>
    <col min="2582" max="2816" width="9.1796875" style="505"/>
    <col min="2817" max="2817" width="63.90625" style="505" bestFit="1" customWidth="1"/>
    <col min="2818" max="2818" width="11.54296875" style="505" bestFit="1" customWidth="1"/>
    <col min="2819" max="2829" width="0" style="505" hidden="1" customWidth="1"/>
    <col min="2830" max="2830" width="14.7265625" style="505" customWidth="1"/>
    <col min="2831" max="2837" width="0" style="505" hidden="1" customWidth="1"/>
    <col min="2838" max="3072" width="9.1796875" style="505"/>
    <col min="3073" max="3073" width="63.90625" style="505" bestFit="1" customWidth="1"/>
    <col min="3074" max="3074" width="11.54296875" style="505" bestFit="1" customWidth="1"/>
    <col min="3075" max="3085" width="0" style="505" hidden="1" customWidth="1"/>
    <col min="3086" max="3086" width="14.7265625" style="505" customWidth="1"/>
    <col min="3087" max="3093" width="0" style="505" hidden="1" customWidth="1"/>
    <col min="3094" max="3328" width="9.1796875" style="505"/>
    <col min="3329" max="3329" width="63.90625" style="505" bestFit="1" customWidth="1"/>
    <col min="3330" max="3330" width="11.54296875" style="505" bestFit="1" customWidth="1"/>
    <col min="3331" max="3341" width="0" style="505" hidden="1" customWidth="1"/>
    <col min="3342" max="3342" width="14.7265625" style="505" customWidth="1"/>
    <col min="3343" max="3349" width="0" style="505" hidden="1" customWidth="1"/>
    <col min="3350" max="3584" width="9.1796875" style="505"/>
    <col min="3585" max="3585" width="63.90625" style="505" bestFit="1" customWidth="1"/>
    <col min="3586" max="3586" width="11.54296875" style="505" bestFit="1" customWidth="1"/>
    <col min="3587" max="3597" width="0" style="505" hidden="1" customWidth="1"/>
    <col min="3598" max="3598" width="14.7265625" style="505" customWidth="1"/>
    <col min="3599" max="3605" width="0" style="505" hidden="1" customWidth="1"/>
    <col min="3606" max="3840" width="9.1796875" style="505"/>
    <col min="3841" max="3841" width="63.90625" style="505" bestFit="1" customWidth="1"/>
    <col min="3842" max="3842" width="11.54296875" style="505" bestFit="1" customWidth="1"/>
    <col min="3843" max="3853" width="0" style="505" hidden="1" customWidth="1"/>
    <col min="3854" max="3854" width="14.7265625" style="505" customWidth="1"/>
    <col min="3855" max="3861" width="0" style="505" hidden="1" customWidth="1"/>
    <col min="3862" max="4096" width="9.1796875" style="505"/>
    <col min="4097" max="4097" width="63.90625" style="505" bestFit="1" customWidth="1"/>
    <col min="4098" max="4098" width="11.54296875" style="505" bestFit="1" customWidth="1"/>
    <col min="4099" max="4109" width="0" style="505" hidden="1" customWidth="1"/>
    <col min="4110" max="4110" width="14.7265625" style="505" customWidth="1"/>
    <col min="4111" max="4117" width="0" style="505" hidden="1" customWidth="1"/>
    <col min="4118" max="4352" width="9.1796875" style="505"/>
    <col min="4353" max="4353" width="63.90625" style="505" bestFit="1" customWidth="1"/>
    <col min="4354" max="4354" width="11.54296875" style="505" bestFit="1" customWidth="1"/>
    <col min="4355" max="4365" width="0" style="505" hidden="1" customWidth="1"/>
    <col min="4366" max="4366" width="14.7265625" style="505" customWidth="1"/>
    <col min="4367" max="4373" width="0" style="505" hidden="1" customWidth="1"/>
    <col min="4374" max="4608" width="9.1796875" style="505"/>
    <col min="4609" max="4609" width="63.90625" style="505" bestFit="1" customWidth="1"/>
    <col min="4610" max="4610" width="11.54296875" style="505" bestFit="1" customWidth="1"/>
    <col min="4611" max="4621" width="0" style="505" hidden="1" customWidth="1"/>
    <col min="4622" max="4622" width="14.7265625" style="505" customWidth="1"/>
    <col min="4623" max="4629" width="0" style="505" hidden="1" customWidth="1"/>
    <col min="4630" max="4864" width="9.1796875" style="505"/>
    <col min="4865" max="4865" width="63.90625" style="505" bestFit="1" customWidth="1"/>
    <col min="4866" max="4866" width="11.54296875" style="505" bestFit="1" customWidth="1"/>
    <col min="4867" max="4877" width="0" style="505" hidden="1" customWidth="1"/>
    <col min="4878" max="4878" width="14.7265625" style="505" customWidth="1"/>
    <col min="4879" max="4885" width="0" style="505" hidden="1" customWidth="1"/>
    <col min="4886" max="5120" width="9.1796875" style="505"/>
    <col min="5121" max="5121" width="63.90625" style="505" bestFit="1" customWidth="1"/>
    <col min="5122" max="5122" width="11.54296875" style="505" bestFit="1" customWidth="1"/>
    <col min="5123" max="5133" width="0" style="505" hidden="1" customWidth="1"/>
    <col min="5134" max="5134" width="14.7265625" style="505" customWidth="1"/>
    <col min="5135" max="5141" width="0" style="505" hidden="1" customWidth="1"/>
    <col min="5142" max="5376" width="9.1796875" style="505"/>
    <col min="5377" max="5377" width="63.90625" style="505" bestFit="1" customWidth="1"/>
    <col min="5378" max="5378" width="11.54296875" style="505" bestFit="1" customWidth="1"/>
    <col min="5379" max="5389" width="0" style="505" hidden="1" customWidth="1"/>
    <col min="5390" max="5390" width="14.7265625" style="505" customWidth="1"/>
    <col min="5391" max="5397" width="0" style="505" hidden="1" customWidth="1"/>
    <col min="5398" max="5632" width="9.1796875" style="505"/>
    <col min="5633" max="5633" width="63.90625" style="505" bestFit="1" customWidth="1"/>
    <col min="5634" max="5634" width="11.54296875" style="505" bestFit="1" customWidth="1"/>
    <col min="5635" max="5645" width="0" style="505" hidden="1" customWidth="1"/>
    <col min="5646" max="5646" width="14.7265625" style="505" customWidth="1"/>
    <col min="5647" max="5653" width="0" style="505" hidden="1" customWidth="1"/>
    <col min="5654" max="5888" width="9.1796875" style="505"/>
    <col min="5889" max="5889" width="63.90625" style="505" bestFit="1" customWidth="1"/>
    <col min="5890" max="5890" width="11.54296875" style="505" bestFit="1" customWidth="1"/>
    <col min="5891" max="5901" width="0" style="505" hidden="1" customWidth="1"/>
    <col min="5902" max="5902" width="14.7265625" style="505" customWidth="1"/>
    <col min="5903" max="5909" width="0" style="505" hidden="1" customWidth="1"/>
    <col min="5910" max="6144" width="9.1796875" style="505"/>
    <col min="6145" max="6145" width="63.90625" style="505" bestFit="1" customWidth="1"/>
    <col min="6146" max="6146" width="11.54296875" style="505" bestFit="1" customWidth="1"/>
    <col min="6147" max="6157" width="0" style="505" hidden="1" customWidth="1"/>
    <col min="6158" max="6158" width="14.7265625" style="505" customWidth="1"/>
    <col min="6159" max="6165" width="0" style="505" hidden="1" customWidth="1"/>
    <col min="6166" max="6400" width="9.1796875" style="505"/>
    <col min="6401" max="6401" width="63.90625" style="505" bestFit="1" customWidth="1"/>
    <col min="6402" max="6402" width="11.54296875" style="505" bestFit="1" customWidth="1"/>
    <col min="6403" max="6413" width="0" style="505" hidden="1" customWidth="1"/>
    <col min="6414" max="6414" width="14.7265625" style="505" customWidth="1"/>
    <col min="6415" max="6421" width="0" style="505" hidden="1" customWidth="1"/>
    <col min="6422" max="6656" width="9.1796875" style="505"/>
    <col min="6657" max="6657" width="63.90625" style="505" bestFit="1" customWidth="1"/>
    <col min="6658" max="6658" width="11.54296875" style="505" bestFit="1" customWidth="1"/>
    <col min="6659" max="6669" width="0" style="505" hidden="1" customWidth="1"/>
    <col min="6670" max="6670" width="14.7265625" style="505" customWidth="1"/>
    <col min="6671" max="6677" width="0" style="505" hidden="1" customWidth="1"/>
    <col min="6678" max="6912" width="9.1796875" style="505"/>
    <col min="6913" max="6913" width="63.90625" style="505" bestFit="1" customWidth="1"/>
    <col min="6914" max="6914" width="11.54296875" style="505" bestFit="1" customWidth="1"/>
    <col min="6915" max="6925" width="0" style="505" hidden="1" customWidth="1"/>
    <col min="6926" max="6926" width="14.7265625" style="505" customWidth="1"/>
    <col min="6927" max="6933" width="0" style="505" hidden="1" customWidth="1"/>
    <col min="6934" max="7168" width="9.1796875" style="505"/>
    <col min="7169" max="7169" width="63.90625" style="505" bestFit="1" customWidth="1"/>
    <col min="7170" max="7170" width="11.54296875" style="505" bestFit="1" customWidth="1"/>
    <col min="7171" max="7181" width="0" style="505" hidden="1" customWidth="1"/>
    <col min="7182" max="7182" width="14.7265625" style="505" customWidth="1"/>
    <col min="7183" max="7189" width="0" style="505" hidden="1" customWidth="1"/>
    <col min="7190" max="7424" width="9.1796875" style="505"/>
    <col min="7425" max="7425" width="63.90625" style="505" bestFit="1" customWidth="1"/>
    <col min="7426" max="7426" width="11.54296875" style="505" bestFit="1" customWidth="1"/>
    <col min="7427" max="7437" width="0" style="505" hidden="1" customWidth="1"/>
    <col min="7438" max="7438" width="14.7265625" style="505" customWidth="1"/>
    <col min="7439" max="7445" width="0" style="505" hidden="1" customWidth="1"/>
    <col min="7446" max="7680" width="9.1796875" style="505"/>
    <col min="7681" max="7681" width="63.90625" style="505" bestFit="1" customWidth="1"/>
    <col min="7682" max="7682" width="11.54296875" style="505" bestFit="1" customWidth="1"/>
    <col min="7683" max="7693" width="0" style="505" hidden="1" customWidth="1"/>
    <col min="7694" max="7694" width="14.7265625" style="505" customWidth="1"/>
    <col min="7695" max="7701" width="0" style="505" hidden="1" customWidth="1"/>
    <col min="7702" max="7936" width="9.1796875" style="505"/>
    <col min="7937" max="7937" width="63.90625" style="505" bestFit="1" customWidth="1"/>
    <col min="7938" max="7938" width="11.54296875" style="505" bestFit="1" customWidth="1"/>
    <col min="7939" max="7949" width="0" style="505" hidden="1" customWidth="1"/>
    <col min="7950" max="7950" width="14.7265625" style="505" customWidth="1"/>
    <col min="7951" max="7957" width="0" style="505" hidden="1" customWidth="1"/>
    <col min="7958" max="8192" width="9.1796875" style="505"/>
    <col min="8193" max="8193" width="63.90625" style="505" bestFit="1" customWidth="1"/>
    <col min="8194" max="8194" width="11.54296875" style="505" bestFit="1" customWidth="1"/>
    <col min="8195" max="8205" width="0" style="505" hidden="1" customWidth="1"/>
    <col min="8206" max="8206" width="14.7265625" style="505" customWidth="1"/>
    <col min="8207" max="8213" width="0" style="505" hidden="1" customWidth="1"/>
    <col min="8214" max="8448" width="9.1796875" style="505"/>
    <col min="8449" max="8449" width="63.90625" style="505" bestFit="1" customWidth="1"/>
    <col min="8450" max="8450" width="11.54296875" style="505" bestFit="1" customWidth="1"/>
    <col min="8451" max="8461" width="0" style="505" hidden="1" customWidth="1"/>
    <col min="8462" max="8462" width="14.7265625" style="505" customWidth="1"/>
    <col min="8463" max="8469" width="0" style="505" hidden="1" customWidth="1"/>
    <col min="8470" max="8704" width="9.1796875" style="505"/>
    <col min="8705" max="8705" width="63.90625" style="505" bestFit="1" customWidth="1"/>
    <col min="8706" max="8706" width="11.54296875" style="505" bestFit="1" customWidth="1"/>
    <col min="8707" max="8717" width="0" style="505" hidden="1" customWidth="1"/>
    <col min="8718" max="8718" width="14.7265625" style="505" customWidth="1"/>
    <col min="8719" max="8725" width="0" style="505" hidden="1" customWidth="1"/>
    <col min="8726" max="8960" width="9.1796875" style="505"/>
    <col min="8961" max="8961" width="63.90625" style="505" bestFit="1" customWidth="1"/>
    <col min="8962" max="8962" width="11.54296875" style="505" bestFit="1" customWidth="1"/>
    <col min="8963" max="8973" width="0" style="505" hidden="1" customWidth="1"/>
    <col min="8974" max="8974" width="14.7265625" style="505" customWidth="1"/>
    <col min="8975" max="8981" width="0" style="505" hidden="1" customWidth="1"/>
    <col min="8982" max="9216" width="9.1796875" style="505"/>
    <col min="9217" max="9217" width="63.90625" style="505" bestFit="1" customWidth="1"/>
    <col min="9218" max="9218" width="11.54296875" style="505" bestFit="1" customWidth="1"/>
    <col min="9219" max="9229" width="0" style="505" hidden="1" customWidth="1"/>
    <col min="9230" max="9230" width="14.7265625" style="505" customWidth="1"/>
    <col min="9231" max="9237" width="0" style="505" hidden="1" customWidth="1"/>
    <col min="9238" max="9472" width="9.1796875" style="505"/>
    <col min="9473" max="9473" width="63.90625" style="505" bestFit="1" customWidth="1"/>
    <col min="9474" max="9474" width="11.54296875" style="505" bestFit="1" customWidth="1"/>
    <col min="9475" max="9485" width="0" style="505" hidden="1" customWidth="1"/>
    <col min="9486" max="9486" width="14.7265625" style="505" customWidth="1"/>
    <col min="9487" max="9493" width="0" style="505" hidden="1" customWidth="1"/>
    <col min="9494" max="9728" width="9.1796875" style="505"/>
    <col min="9729" max="9729" width="63.90625" style="505" bestFit="1" customWidth="1"/>
    <col min="9730" max="9730" width="11.54296875" style="505" bestFit="1" customWidth="1"/>
    <col min="9731" max="9741" width="0" style="505" hidden="1" customWidth="1"/>
    <col min="9742" max="9742" width="14.7265625" style="505" customWidth="1"/>
    <col min="9743" max="9749" width="0" style="505" hidden="1" customWidth="1"/>
    <col min="9750" max="9984" width="9.1796875" style="505"/>
    <col min="9985" max="9985" width="63.90625" style="505" bestFit="1" customWidth="1"/>
    <col min="9986" max="9986" width="11.54296875" style="505" bestFit="1" customWidth="1"/>
    <col min="9987" max="9997" width="0" style="505" hidden="1" customWidth="1"/>
    <col min="9998" max="9998" width="14.7265625" style="505" customWidth="1"/>
    <col min="9999" max="10005" width="0" style="505" hidden="1" customWidth="1"/>
    <col min="10006" max="10240" width="9.1796875" style="505"/>
    <col min="10241" max="10241" width="63.90625" style="505" bestFit="1" customWidth="1"/>
    <col min="10242" max="10242" width="11.54296875" style="505" bestFit="1" customWidth="1"/>
    <col min="10243" max="10253" width="0" style="505" hidden="1" customWidth="1"/>
    <col min="10254" max="10254" width="14.7265625" style="505" customWidth="1"/>
    <col min="10255" max="10261" width="0" style="505" hidden="1" customWidth="1"/>
    <col min="10262" max="10496" width="9.1796875" style="505"/>
    <col min="10497" max="10497" width="63.90625" style="505" bestFit="1" customWidth="1"/>
    <col min="10498" max="10498" width="11.54296875" style="505" bestFit="1" customWidth="1"/>
    <col min="10499" max="10509" width="0" style="505" hidden="1" customWidth="1"/>
    <col min="10510" max="10510" width="14.7265625" style="505" customWidth="1"/>
    <col min="10511" max="10517" width="0" style="505" hidden="1" customWidth="1"/>
    <col min="10518" max="10752" width="9.1796875" style="505"/>
    <col min="10753" max="10753" width="63.90625" style="505" bestFit="1" customWidth="1"/>
    <col min="10754" max="10754" width="11.54296875" style="505" bestFit="1" customWidth="1"/>
    <col min="10755" max="10765" width="0" style="505" hidden="1" customWidth="1"/>
    <col min="10766" max="10766" width="14.7265625" style="505" customWidth="1"/>
    <col min="10767" max="10773" width="0" style="505" hidden="1" customWidth="1"/>
    <col min="10774" max="11008" width="9.1796875" style="505"/>
    <col min="11009" max="11009" width="63.90625" style="505" bestFit="1" customWidth="1"/>
    <col min="11010" max="11010" width="11.54296875" style="505" bestFit="1" customWidth="1"/>
    <col min="11011" max="11021" width="0" style="505" hidden="1" customWidth="1"/>
    <col min="11022" max="11022" width="14.7265625" style="505" customWidth="1"/>
    <col min="11023" max="11029" width="0" style="505" hidden="1" customWidth="1"/>
    <col min="11030" max="11264" width="9.1796875" style="505"/>
    <col min="11265" max="11265" width="63.90625" style="505" bestFit="1" customWidth="1"/>
    <col min="11266" max="11266" width="11.54296875" style="505" bestFit="1" customWidth="1"/>
    <col min="11267" max="11277" width="0" style="505" hidden="1" customWidth="1"/>
    <col min="11278" max="11278" width="14.7265625" style="505" customWidth="1"/>
    <col min="11279" max="11285" width="0" style="505" hidden="1" customWidth="1"/>
    <col min="11286" max="11520" width="9.1796875" style="505"/>
    <col min="11521" max="11521" width="63.90625" style="505" bestFit="1" customWidth="1"/>
    <col min="11522" max="11522" width="11.54296875" style="505" bestFit="1" customWidth="1"/>
    <col min="11523" max="11533" width="0" style="505" hidden="1" customWidth="1"/>
    <col min="11534" max="11534" width="14.7265625" style="505" customWidth="1"/>
    <col min="11535" max="11541" width="0" style="505" hidden="1" customWidth="1"/>
    <col min="11542" max="11776" width="9.1796875" style="505"/>
    <col min="11777" max="11777" width="63.90625" style="505" bestFit="1" customWidth="1"/>
    <col min="11778" max="11778" width="11.54296875" style="505" bestFit="1" customWidth="1"/>
    <col min="11779" max="11789" width="0" style="505" hidden="1" customWidth="1"/>
    <col min="11790" max="11790" width="14.7265625" style="505" customWidth="1"/>
    <col min="11791" max="11797" width="0" style="505" hidden="1" customWidth="1"/>
    <col min="11798" max="12032" width="9.1796875" style="505"/>
    <col min="12033" max="12033" width="63.90625" style="505" bestFit="1" customWidth="1"/>
    <col min="12034" max="12034" width="11.54296875" style="505" bestFit="1" customWidth="1"/>
    <col min="12035" max="12045" width="0" style="505" hidden="1" customWidth="1"/>
    <col min="12046" max="12046" width="14.7265625" style="505" customWidth="1"/>
    <col min="12047" max="12053" width="0" style="505" hidden="1" customWidth="1"/>
    <col min="12054" max="12288" width="9.1796875" style="505"/>
    <col min="12289" max="12289" width="63.90625" style="505" bestFit="1" customWidth="1"/>
    <col min="12290" max="12290" width="11.54296875" style="505" bestFit="1" customWidth="1"/>
    <col min="12291" max="12301" width="0" style="505" hidden="1" customWidth="1"/>
    <col min="12302" max="12302" width="14.7265625" style="505" customWidth="1"/>
    <col min="12303" max="12309" width="0" style="505" hidden="1" customWidth="1"/>
    <col min="12310" max="12544" width="9.1796875" style="505"/>
    <col min="12545" max="12545" width="63.90625" style="505" bestFit="1" customWidth="1"/>
    <col min="12546" max="12546" width="11.54296875" style="505" bestFit="1" customWidth="1"/>
    <col min="12547" max="12557" width="0" style="505" hidden="1" customWidth="1"/>
    <col min="12558" max="12558" width="14.7265625" style="505" customWidth="1"/>
    <col min="12559" max="12565" width="0" style="505" hidden="1" customWidth="1"/>
    <col min="12566" max="12800" width="9.1796875" style="505"/>
    <col min="12801" max="12801" width="63.90625" style="505" bestFit="1" customWidth="1"/>
    <col min="12802" max="12802" width="11.54296875" style="505" bestFit="1" customWidth="1"/>
    <col min="12803" max="12813" width="0" style="505" hidden="1" customWidth="1"/>
    <col min="12814" max="12814" width="14.7265625" style="505" customWidth="1"/>
    <col min="12815" max="12821" width="0" style="505" hidden="1" customWidth="1"/>
    <col min="12822" max="13056" width="9.1796875" style="505"/>
    <col min="13057" max="13057" width="63.90625" style="505" bestFit="1" customWidth="1"/>
    <col min="13058" max="13058" width="11.54296875" style="505" bestFit="1" customWidth="1"/>
    <col min="13059" max="13069" width="0" style="505" hidden="1" customWidth="1"/>
    <col min="13070" max="13070" width="14.7265625" style="505" customWidth="1"/>
    <col min="13071" max="13077" width="0" style="505" hidden="1" customWidth="1"/>
    <col min="13078" max="13312" width="9.1796875" style="505"/>
    <col min="13313" max="13313" width="63.90625" style="505" bestFit="1" customWidth="1"/>
    <col min="13314" max="13314" width="11.54296875" style="505" bestFit="1" customWidth="1"/>
    <col min="13315" max="13325" width="0" style="505" hidden="1" customWidth="1"/>
    <col min="13326" max="13326" width="14.7265625" style="505" customWidth="1"/>
    <col min="13327" max="13333" width="0" style="505" hidden="1" customWidth="1"/>
    <col min="13334" max="13568" width="9.1796875" style="505"/>
    <col min="13569" max="13569" width="63.90625" style="505" bestFit="1" customWidth="1"/>
    <col min="13570" max="13570" width="11.54296875" style="505" bestFit="1" customWidth="1"/>
    <col min="13571" max="13581" width="0" style="505" hidden="1" customWidth="1"/>
    <col min="13582" max="13582" width="14.7265625" style="505" customWidth="1"/>
    <col min="13583" max="13589" width="0" style="505" hidden="1" customWidth="1"/>
    <col min="13590" max="13824" width="9.1796875" style="505"/>
    <col min="13825" max="13825" width="63.90625" style="505" bestFit="1" customWidth="1"/>
    <col min="13826" max="13826" width="11.54296875" style="505" bestFit="1" customWidth="1"/>
    <col min="13827" max="13837" width="0" style="505" hidden="1" customWidth="1"/>
    <col min="13838" max="13838" width="14.7265625" style="505" customWidth="1"/>
    <col min="13839" max="13845" width="0" style="505" hidden="1" customWidth="1"/>
    <col min="13846" max="14080" width="9.1796875" style="505"/>
    <col min="14081" max="14081" width="63.90625" style="505" bestFit="1" customWidth="1"/>
    <col min="14082" max="14082" width="11.54296875" style="505" bestFit="1" customWidth="1"/>
    <col min="14083" max="14093" width="0" style="505" hidden="1" customWidth="1"/>
    <col min="14094" max="14094" width="14.7265625" style="505" customWidth="1"/>
    <col min="14095" max="14101" width="0" style="505" hidden="1" customWidth="1"/>
    <col min="14102" max="14336" width="9.1796875" style="505"/>
    <col min="14337" max="14337" width="63.90625" style="505" bestFit="1" customWidth="1"/>
    <col min="14338" max="14338" width="11.54296875" style="505" bestFit="1" customWidth="1"/>
    <col min="14339" max="14349" width="0" style="505" hidden="1" customWidth="1"/>
    <col min="14350" max="14350" width="14.7265625" style="505" customWidth="1"/>
    <col min="14351" max="14357" width="0" style="505" hidden="1" customWidth="1"/>
    <col min="14358" max="14592" width="9.1796875" style="505"/>
    <col min="14593" max="14593" width="63.90625" style="505" bestFit="1" customWidth="1"/>
    <col min="14594" max="14594" width="11.54296875" style="505" bestFit="1" customWidth="1"/>
    <col min="14595" max="14605" width="0" style="505" hidden="1" customWidth="1"/>
    <col min="14606" max="14606" width="14.7265625" style="505" customWidth="1"/>
    <col min="14607" max="14613" width="0" style="505" hidden="1" customWidth="1"/>
    <col min="14614" max="14848" width="9.1796875" style="505"/>
    <col min="14849" max="14849" width="63.90625" style="505" bestFit="1" customWidth="1"/>
    <col min="14850" max="14850" width="11.54296875" style="505" bestFit="1" customWidth="1"/>
    <col min="14851" max="14861" width="0" style="505" hidden="1" customWidth="1"/>
    <col min="14862" max="14862" width="14.7265625" style="505" customWidth="1"/>
    <col min="14863" max="14869" width="0" style="505" hidden="1" customWidth="1"/>
    <col min="14870" max="15104" width="9.1796875" style="505"/>
    <col min="15105" max="15105" width="63.90625" style="505" bestFit="1" customWidth="1"/>
    <col min="15106" max="15106" width="11.54296875" style="505" bestFit="1" customWidth="1"/>
    <col min="15107" max="15117" width="0" style="505" hidden="1" customWidth="1"/>
    <col min="15118" max="15118" width="14.7265625" style="505" customWidth="1"/>
    <col min="15119" max="15125" width="0" style="505" hidden="1" customWidth="1"/>
    <col min="15126" max="15360" width="9.1796875" style="505"/>
    <col min="15361" max="15361" width="63.90625" style="505" bestFit="1" customWidth="1"/>
    <col min="15362" max="15362" width="11.54296875" style="505" bestFit="1" customWidth="1"/>
    <col min="15363" max="15373" width="0" style="505" hidden="1" customWidth="1"/>
    <col min="15374" max="15374" width="14.7265625" style="505" customWidth="1"/>
    <col min="15375" max="15381" width="0" style="505" hidden="1" customWidth="1"/>
    <col min="15382" max="15616" width="9.1796875" style="505"/>
    <col min="15617" max="15617" width="63.90625" style="505" bestFit="1" customWidth="1"/>
    <col min="15618" max="15618" width="11.54296875" style="505" bestFit="1" customWidth="1"/>
    <col min="15619" max="15629" width="0" style="505" hidden="1" customWidth="1"/>
    <col min="15630" max="15630" width="14.7265625" style="505" customWidth="1"/>
    <col min="15631" max="15637" width="0" style="505" hidden="1" customWidth="1"/>
    <col min="15638" max="15872" width="9.1796875" style="505"/>
    <col min="15873" max="15873" width="63.90625" style="505" bestFit="1" customWidth="1"/>
    <col min="15874" max="15874" width="11.54296875" style="505" bestFit="1" customWidth="1"/>
    <col min="15875" max="15885" width="0" style="505" hidden="1" customWidth="1"/>
    <col min="15886" max="15886" width="14.7265625" style="505" customWidth="1"/>
    <col min="15887" max="15893" width="0" style="505" hidden="1" customWidth="1"/>
    <col min="15894" max="16128" width="9.1796875" style="505"/>
    <col min="16129" max="16129" width="63.90625" style="505" bestFit="1" customWidth="1"/>
    <col min="16130" max="16130" width="11.54296875" style="505" bestFit="1" customWidth="1"/>
    <col min="16131" max="16141" width="0" style="505" hidden="1" customWidth="1"/>
    <col min="16142" max="16142" width="14.7265625" style="505" customWidth="1"/>
    <col min="16143" max="16149" width="0" style="505" hidden="1" customWidth="1"/>
    <col min="16150" max="16384" width="9.1796875" style="505"/>
  </cols>
  <sheetData>
    <row r="1" spans="1:19" s="494" customFormat="1" ht="15.5">
      <c r="A1" s="492" t="s">
        <v>365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Q1" s="495"/>
      <c r="R1" s="496"/>
      <c r="S1" s="497"/>
    </row>
    <row r="2" spans="1:19" s="494" customFormat="1" ht="15">
      <c r="A2" s="498" t="s">
        <v>386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Q2" s="500"/>
      <c r="R2" s="501"/>
      <c r="S2" s="497"/>
    </row>
    <row r="3" spans="1:19" s="494" customFormat="1" ht="15">
      <c r="A3" s="502" t="str">
        <f>R4</f>
        <v>September 2016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Q3" s="500"/>
      <c r="R3" s="501"/>
      <c r="S3" s="497"/>
    </row>
    <row r="4" spans="1:19" s="494" customFormat="1" ht="13">
      <c r="A4" s="503"/>
      <c r="B4" s="503"/>
      <c r="C4" s="503"/>
      <c r="D4" s="503"/>
      <c r="E4" s="503"/>
      <c r="F4" s="503"/>
      <c r="G4" s="503"/>
      <c r="H4" s="458"/>
      <c r="I4" s="458"/>
      <c r="J4" s="458"/>
      <c r="K4" s="458"/>
      <c r="L4" s="458"/>
      <c r="M4" s="458"/>
      <c r="N4" s="458"/>
      <c r="Q4" s="500" t="s">
        <v>367</v>
      </c>
      <c r="R4" s="501" t="str">
        <f>TEXT(S4,"mmmm yyyy")</f>
        <v>September 2016</v>
      </c>
      <c r="S4" s="504">
        <v>42643</v>
      </c>
    </row>
    <row r="5" spans="1:19" ht="13">
      <c r="A5" s="503"/>
      <c r="B5" s="503"/>
      <c r="C5" s="503"/>
      <c r="D5" s="503"/>
      <c r="E5" s="503"/>
      <c r="F5" s="503"/>
      <c r="G5" s="503"/>
      <c r="H5" s="469"/>
      <c r="I5" s="469"/>
      <c r="J5" s="469"/>
      <c r="K5" s="503"/>
      <c r="L5" s="503"/>
      <c r="M5" s="503"/>
      <c r="N5" s="503"/>
      <c r="Q5" s="500" t="s">
        <v>387</v>
      </c>
      <c r="R5" s="501" t="str">
        <f>S5</f>
        <v>.</v>
      </c>
      <c r="S5" s="497" t="str">
        <f>'Fund 888'!S5</f>
        <v>.</v>
      </c>
    </row>
    <row r="6" spans="1:19" ht="15.5">
      <c r="A6" s="489"/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 t="str">
        <f>"FY "&amp;$R$6&amp;" YTD"</f>
        <v>FY 2017 YTD</v>
      </c>
      <c r="Q6" s="500" t="s">
        <v>370</v>
      </c>
      <c r="R6" s="501" t="str">
        <f>S6</f>
        <v>2017</v>
      </c>
      <c r="S6" s="497" t="str">
        <f>'Fund 888'!S6</f>
        <v>2017</v>
      </c>
    </row>
    <row r="7" spans="1:19" ht="16" thickBot="1">
      <c r="A7" s="489"/>
      <c r="B7" s="472" t="str">
        <f>"9/1/2"&amp;$R$10</f>
        <v>9/1/2016</v>
      </c>
      <c r="C7" s="473" t="str">
        <f>"Oct 2"&amp;$R$10</f>
        <v>Oct 2016</v>
      </c>
      <c r="D7" s="473" t="str">
        <f>"Nov 2"&amp;$R$10</f>
        <v>Nov 2016</v>
      </c>
      <c r="E7" s="473" t="str">
        <f>"Dec 2"&amp;$R$10</f>
        <v>Dec 2016</v>
      </c>
      <c r="F7" s="473" t="str">
        <f>"Jan "&amp;$R$6</f>
        <v>Jan 2017</v>
      </c>
      <c r="G7" s="473" t="str">
        <f>"Feb "&amp;$R$6</f>
        <v>Feb 2017</v>
      </c>
      <c r="H7" s="473" t="str">
        <f>"Mar "&amp;$R$6</f>
        <v>Mar 2017</v>
      </c>
      <c r="I7" s="473" t="str">
        <f>"Apr "&amp;$R$6</f>
        <v>Apr 2017</v>
      </c>
      <c r="J7" s="473" t="str">
        <f>"May "&amp;$R$6</f>
        <v>May 2017</v>
      </c>
      <c r="K7" s="473" t="str">
        <f>"Jun "&amp;$R$6</f>
        <v>Jun 2017</v>
      </c>
      <c r="L7" s="473" t="str">
        <f>"Jul "&amp;$R$6</f>
        <v>Jul 2017</v>
      </c>
      <c r="M7" s="473" t="str">
        <f>"Aug "&amp;$R$6</f>
        <v>Aug 2017</v>
      </c>
      <c r="N7" s="507" t="str">
        <f>"as of "&amp;R8</f>
        <v>as of 09/30/16</v>
      </c>
      <c r="Q7" s="500" t="s">
        <v>372</v>
      </c>
      <c r="R7" s="501" t="str">
        <f>TEXT(S7,"mmmm-dd-yyyy")</f>
        <v>September-30-2016</v>
      </c>
      <c r="S7" s="504">
        <f>S4</f>
        <v>42643</v>
      </c>
    </row>
    <row r="8" spans="1:19" ht="16" thickTop="1">
      <c r="A8" s="489"/>
      <c r="B8" s="489"/>
      <c r="C8" s="489"/>
      <c r="D8" s="489"/>
      <c r="E8" s="489"/>
      <c r="F8" s="489"/>
      <c r="G8" s="489"/>
      <c r="H8" s="491"/>
      <c r="I8" s="491"/>
      <c r="J8" s="491"/>
      <c r="K8" s="489"/>
      <c r="L8" s="489"/>
      <c r="M8" s="489"/>
      <c r="N8" s="489"/>
      <c r="Q8" s="500" t="s">
        <v>372</v>
      </c>
      <c r="R8" s="501" t="str">
        <f>TEXT(S8,"mm/dd/yy")</f>
        <v>09/30/16</v>
      </c>
      <c r="S8" s="504">
        <f>S4</f>
        <v>42643</v>
      </c>
    </row>
    <row r="9" spans="1:19" ht="15.5" thickBot="1">
      <c r="A9" s="508" t="s">
        <v>373</v>
      </c>
      <c r="B9" s="509">
        <v>0</v>
      </c>
      <c r="C9" s="510">
        <f>B33</f>
        <v>9635</v>
      </c>
      <c r="D9" s="510">
        <f t="shared" ref="D9:L9" si="0">C33</f>
        <v>9635</v>
      </c>
      <c r="E9" s="510">
        <f>D33</f>
        <v>9635</v>
      </c>
      <c r="F9" s="510">
        <f t="shared" si="0"/>
        <v>9635</v>
      </c>
      <c r="G9" s="510">
        <f t="shared" si="0"/>
        <v>9635</v>
      </c>
      <c r="H9" s="510">
        <f t="shared" si="0"/>
        <v>9635</v>
      </c>
      <c r="I9" s="510">
        <f t="shared" si="0"/>
        <v>9635</v>
      </c>
      <c r="J9" s="510">
        <f t="shared" si="0"/>
        <v>9635</v>
      </c>
      <c r="K9" s="510">
        <f t="shared" si="0"/>
        <v>9635</v>
      </c>
      <c r="L9" s="510">
        <f t="shared" si="0"/>
        <v>9635</v>
      </c>
      <c r="M9" s="510">
        <f>L33</f>
        <v>9635</v>
      </c>
      <c r="N9" s="511">
        <f>B9</f>
        <v>0</v>
      </c>
      <c r="Q9" s="500" t="s">
        <v>370</v>
      </c>
      <c r="R9" s="501">
        <f>S9</f>
        <v>17</v>
      </c>
      <c r="S9" s="497">
        <f>'Fund 888'!S9</f>
        <v>17</v>
      </c>
    </row>
    <row r="10" spans="1:19" ht="15.5">
      <c r="A10" s="489"/>
      <c r="B10" s="489"/>
      <c r="C10" s="489"/>
      <c r="D10" s="489"/>
      <c r="E10" s="489"/>
      <c r="F10" s="489"/>
      <c r="G10" s="489"/>
      <c r="H10" s="491"/>
      <c r="I10" s="491"/>
      <c r="J10" s="491"/>
      <c r="K10" s="489"/>
      <c r="L10" s="489"/>
      <c r="M10" s="489"/>
      <c r="N10" s="489"/>
      <c r="Q10" s="512" t="s">
        <v>374</v>
      </c>
      <c r="R10" s="513" t="str">
        <f>"0"&amp;S10</f>
        <v>016</v>
      </c>
      <c r="S10" s="497">
        <f>'Fund 888'!S10</f>
        <v>16</v>
      </c>
    </row>
    <row r="11" spans="1:19" ht="15.5">
      <c r="A11" s="483" t="s">
        <v>375</v>
      </c>
      <c r="B11" s="489"/>
      <c r="C11" s="489"/>
      <c r="D11" s="489"/>
      <c r="E11" s="489"/>
      <c r="F11" s="489"/>
      <c r="G11" s="489"/>
      <c r="H11" s="491"/>
      <c r="I11" s="491"/>
      <c r="J11" s="491"/>
      <c r="K11" s="489"/>
      <c r="L11" s="489"/>
      <c r="M11" s="489"/>
      <c r="N11" s="489"/>
    </row>
    <row r="12" spans="1:19" ht="15.5">
      <c r="A12" s="489"/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89"/>
    </row>
    <row r="13" spans="1:19" ht="15.5">
      <c r="A13" s="489" t="s">
        <v>388</v>
      </c>
      <c r="B13" s="489">
        <v>951.59</v>
      </c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>
        <f>ROUND(SUM(B13:M13),0)</f>
        <v>952</v>
      </c>
    </row>
    <row r="14" spans="1:19" ht="15.5">
      <c r="A14" s="484" t="s">
        <v>376</v>
      </c>
      <c r="B14" s="489">
        <v>8683.19</v>
      </c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>
        <f>SUM(B14:M14)</f>
        <v>8683.19</v>
      </c>
    </row>
    <row r="15" spans="1:19" ht="15.5" hidden="1">
      <c r="A15" s="514" t="s">
        <v>389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>
        <f>SUM(B15:M15)</f>
        <v>0</v>
      </c>
    </row>
    <row r="16" spans="1:19" ht="15.5" hidden="1">
      <c r="A16" s="489" t="s">
        <v>390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>
        <f>SUM(B16:M16)</f>
        <v>0</v>
      </c>
    </row>
    <row r="17" spans="1:15" ht="15.5">
      <c r="A17" s="489"/>
      <c r="B17" s="489"/>
      <c r="C17" s="489"/>
      <c r="D17" s="489"/>
      <c r="E17" s="489"/>
      <c r="F17" s="489"/>
      <c r="G17" s="489"/>
      <c r="H17" s="491"/>
      <c r="I17" s="491"/>
      <c r="J17" s="491"/>
      <c r="K17" s="489"/>
      <c r="L17" s="489"/>
      <c r="M17" s="489"/>
      <c r="N17" s="489"/>
    </row>
    <row r="18" spans="1:15" ht="15.5" hidden="1">
      <c r="A18" s="489"/>
      <c r="B18" s="489"/>
      <c r="C18" s="489"/>
      <c r="D18" s="489"/>
      <c r="E18" s="489"/>
      <c r="F18" s="489"/>
      <c r="G18" s="489"/>
      <c r="H18" s="491"/>
      <c r="I18" s="491"/>
      <c r="J18" s="491"/>
      <c r="K18" s="489"/>
      <c r="L18" s="489"/>
      <c r="M18" s="489"/>
      <c r="N18" s="489"/>
    </row>
    <row r="19" spans="1:15" ht="15.5" hidden="1">
      <c r="A19" s="515" t="s">
        <v>391</v>
      </c>
      <c r="B19" s="489"/>
      <c r="C19" s="489"/>
      <c r="D19" s="489"/>
      <c r="E19" s="489"/>
      <c r="F19" s="489"/>
      <c r="G19" s="489"/>
      <c r="H19" s="491"/>
      <c r="I19" s="491"/>
      <c r="J19" s="491"/>
      <c r="K19" s="489"/>
      <c r="L19" s="489"/>
      <c r="M19" s="489"/>
      <c r="N19" s="489"/>
    </row>
    <row r="20" spans="1:15" ht="15.5" hidden="1">
      <c r="A20" s="489"/>
      <c r="B20" s="489"/>
      <c r="C20" s="489"/>
      <c r="D20" s="489"/>
      <c r="E20" s="489"/>
      <c r="F20" s="489"/>
      <c r="G20" s="489"/>
      <c r="H20" s="491"/>
      <c r="I20" s="491"/>
      <c r="J20" s="491"/>
      <c r="K20" s="489"/>
      <c r="L20" s="489"/>
      <c r="M20" s="489"/>
      <c r="N20" s="489"/>
    </row>
    <row r="21" spans="1:15" ht="15.5" hidden="1">
      <c r="A21" s="489"/>
      <c r="B21" s="489"/>
      <c r="C21" s="489"/>
      <c r="D21" s="489"/>
      <c r="E21" s="489"/>
      <c r="F21" s="489"/>
      <c r="G21" s="489"/>
      <c r="H21" s="491"/>
      <c r="I21" s="491"/>
      <c r="J21" s="491"/>
      <c r="K21" s="489"/>
      <c r="L21" s="489"/>
      <c r="M21" s="489"/>
      <c r="N21" s="489"/>
    </row>
    <row r="22" spans="1:15" ht="15.5">
      <c r="A22" s="489"/>
      <c r="B22" s="489"/>
      <c r="C22" s="489"/>
      <c r="D22" s="489"/>
      <c r="E22" s="489"/>
      <c r="F22" s="489"/>
      <c r="G22" s="489"/>
      <c r="H22" s="491"/>
      <c r="I22" s="491"/>
      <c r="J22" s="491"/>
      <c r="K22" s="489"/>
      <c r="L22" s="489"/>
      <c r="M22" s="489"/>
      <c r="N22" s="489"/>
    </row>
    <row r="23" spans="1:15" ht="15">
      <c r="A23" s="487" t="s">
        <v>380</v>
      </c>
      <c r="B23" s="516">
        <f t="shared" ref="B23:N23" si="1">ROUND(SUM(B13:B16),0)</f>
        <v>9635</v>
      </c>
      <c r="C23" s="516">
        <f t="shared" si="1"/>
        <v>0</v>
      </c>
      <c r="D23" s="516">
        <f t="shared" si="1"/>
        <v>0</v>
      </c>
      <c r="E23" s="516">
        <f t="shared" si="1"/>
        <v>0</v>
      </c>
      <c r="F23" s="516">
        <f t="shared" si="1"/>
        <v>0</v>
      </c>
      <c r="G23" s="516">
        <f t="shared" si="1"/>
        <v>0</v>
      </c>
      <c r="H23" s="516">
        <f t="shared" si="1"/>
        <v>0</v>
      </c>
      <c r="I23" s="516">
        <f t="shared" si="1"/>
        <v>0</v>
      </c>
      <c r="J23" s="516">
        <f t="shared" si="1"/>
        <v>0</v>
      </c>
      <c r="K23" s="516">
        <f t="shared" si="1"/>
        <v>0</v>
      </c>
      <c r="L23" s="516">
        <f t="shared" si="1"/>
        <v>0</v>
      </c>
      <c r="M23" s="516">
        <f t="shared" si="1"/>
        <v>0</v>
      </c>
      <c r="N23" s="516">
        <f t="shared" si="1"/>
        <v>9635</v>
      </c>
      <c r="O23" s="517"/>
    </row>
    <row r="24" spans="1:15" ht="15.5">
      <c r="A24" s="489"/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</row>
    <row r="25" spans="1:15" ht="15.5">
      <c r="A25" s="483" t="s">
        <v>381</v>
      </c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</row>
    <row r="26" spans="1:15" ht="15.5">
      <c r="A26" s="518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>
        <f>SUM(B26:M26)</f>
        <v>0</v>
      </c>
    </row>
    <row r="27" spans="1:15" ht="15.5">
      <c r="A27" s="519" t="s">
        <v>392</v>
      </c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>
        <f>SUM(B27:M27)</f>
        <v>0</v>
      </c>
    </row>
    <row r="28" spans="1:15" ht="15.5">
      <c r="A28" s="489" t="s">
        <v>393</v>
      </c>
      <c r="B28" s="489">
        <v>0</v>
      </c>
      <c r="C28" s="489">
        <v>0</v>
      </c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>
        <f>SUM(B28:M28)</f>
        <v>0</v>
      </c>
    </row>
    <row r="29" spans="1:15" ht="15.5">
      <c r="A29" s="515"/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</row>
    <row r="30" spans="1:15" ht="15.5">
      <c r="A30" s="515"/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</row>
    <row r="31" spans="1:15" ht="15">
      <c r="A31" s="483" t="s">
        <v>383</v>
      </c>
      <c r="B31" s="516">
        <f t="shared" ref="B31:M31" si="2">SUM(B26:B28)</f>
        <v>0</v>
      </c>
      <c r="C31" s="516">
        <f t="shared" si="2"/>
        <v>0</v>
      </c>
      <c r="D31" s="516">
        <f t="shared" si="2"/>
        <v>0</v>
      </c>
      <c r="E31" s="516">
        <f t="shared" si="2"/>
        <v>0</v>
      </c>
      <c r="F31" s="516">
        <f t="shared" si="2"/>
        <v>0</v>
      </c>
      <c r="G31" s="516">
        <f t="shared" si="2"/>
        <v>0</v>
      </c>
      <c r="H31" s="516">
        <f t="shared" si="2"/>
        <v>0</v>
      </c>
      <c r="I31" s="516">
        <f t="shared" si="2"/>
        <v>0</v>
      </c>
      <c r="J31" s="516">
        <f t="shared" si="2"/>
        <v>0</v>
      </c>
      <c r="K31" s="516">
        <f t="shared" si="2"/>
        <v>0</v>
      </c>
      <c r="L31" s="516">
        <f t="shared" si="2"/>
        <v>0</v>
      </c>
      <c r="M31" s="516">
        <f t="shared" si="2"/>
        <v>0</v>
      </c>
      <c r="N31" s="516">
        <f>SUM(N25:N30)</f>
        <v>0</v>
      </c>
    </row>
    <row r="32" spans="1:15" ht="15.5">
      <c r="A32" s="489"/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</row>
    <row r="33" spans="1:14" ht="15.5" thickBot="1">
      <c r="A33" s="508" t="s">
        <v>384</v>
      </c>
      <c r="B33" s="520">
        <f t="shared" ref="B33:M33" si="3">+B9+B23+B31</f>
        <v>9635</v>
      </c>
      <c r="C33" s="520">
        <f t="shared" si="3"/>
        <v>9635</v>
      </c>
      <c r="D33" s="520">
        <f t="shared" si="3"/>
        <v>9635</v>
      </c>
      <c r="E33" s="520">
        <f t="shared" si="3"/>
        <v>9635</v>
      </c>
      <c r="F33" s="520">
        <f t="shared" si="3"/>
        <v>9635</v>
      </c>
      <c r="G33" s="520">
        <f t="shared" si="3"/>
        <v>9635</v>
      </c>
      <c r="H33" s="520">
        <f t="shared" si="3"/>
        <v>9635</v>
      </c>
      <c r="I33" s="520">
        <f t="shared" si="3"/>
        <v>9635</v>
      </c>
      <c r="J33" s="520">
        <f t="shared" si="3"/>
        <v>9635</v>
      </c>
      <c r="K33" s="520">
        <f t="shared" si="3"/>
        <v>9635</v>
      </c>
      <c r="L33" s="520">
        <f t="shared" si="3"/>
        <v>9635</v>
      </c>
      <c r="M33" s="520">
        <f t="shared" si="3"/>
        <v>9635</v>
      </c>
      <c r="N33" s="520">
        <f>N9+N23+N31</f>
        <v>9635</v>
      </c>
    </row>
    <row r="34" spans="1:14" ht="15.5">
      <c r="A34" s="491"/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</row>
    <row r="35" spans="1:14" ht="15.5">
      <c r="A35" s="491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</row>
    <row r="36" spans="1:14" ht="15.5">
      <c r="A36" s="521"/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</row>
    <row r="37" spans="1:14" ht="15.5">
      <c r="A37" s="521"/>
      <c r="B37" s="521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</row>
    <row r="38" spans="1:14" ht="15.5">
      <c r="A38" s="521"/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</row>
    <row r="39" spans="1:14" ht="15.5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</row>
    <row r="40" spans="1:14" ht="15.5">
      <c r="A40" s="521"/>
      <c r="B40" s="521"/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</row>
    <row r="41" spans="1:14" ht="15.5">
      <c r="A41" s="521"/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</row>
    <row r="42" spans="1:14" ht="15.5">
      <c r="A42" s="521"/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</row>
    <row r="43" spans="1:14" ht="15.5">
      <c r="A43" s="521"/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</row>
    <row r="44" spans="1:14" ht="15.5">
      <c r="A44" s="521"/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</row>
    <row r="45" spans="1:14" ht="15.5">
      <c r="A45" s="521"/>
      <c r="B45" s="521"/>
      <c r="C45" s="521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</row>
    <row r="46" spans="1:14" ht="15.5">
      <c r="A46" s="521"/>
      <c r="B46" s="521"/>
      <c r="C46" s="521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</row>
    <row r="47" spans="1:14" ht="15.5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4" ht="15.5">
      <c r="A48" s="521"/>
      <c r="B48" s="521"/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</row>
    <row r="49" spans="1:14" ht="15.5">
      <c r="A49" s="521"/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</row>
    <row r="50" spans="1:14" ht="15.5">
      <c r="A50" s="521"/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</row>
    <row r="51" spans="1:14" ht="15.5">
      <c r="A51" s="521"/>
      <c r="B51" s="521"/>
      <c r="C51" s="521"/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23</vt:i4>
      </vt:variant>
    </vt:vector>
  </HeadingPairs>
  <TitlesOfParts>
    <vt:vector size="40" baseType="lpstr">
      <vt:lpstr>Schedule 1</vt:lpstr>
      <vt:lpstr>Footnotes to Schedule 1</vt:lpstr>
      <vt:lpstr>Schedule 1 Supplemental</vt:lpstr>
      <vt:lpstr>Schedule 2</vt:lpstr>
      <vt:lpstr>Schedule 3</vt:lpstr>
      <vt:lpstr>Schedule 4</vt:lpstr>
      <vt:lpstr>Schedule 5</vt:lpstr>
      <vt:lpstr>Fund 888</vt:lpstr>
      <vt:lpstr>Fund 5085</vt:lpstr>
      <vt:lpstr>Fund 5084</vt:lpstr>
      <vt:lpstr>Fund 666</vt:lpstr>
      <vt:lpstr>Fund 8093</vt:lpstr>
      <vt:lpstr>Fund 802</vt:lpstr>
      <vt:lpstr>Fund 0001</vt:lpstr>
      <vt:lpstr>Schedule 7</vt:lpstr>
      <vt:lpstr>Footnotes to Schedule 7</vt:lpstr>
      <vt:lpstr>Schedule 8</vt:lpstr>
      <vt:lpstr>Data</vt:lpstr>
      <vt:lpstr>'Footnotes to Schedule 1'!Print_Area</vt:lpstr>
      <vt:lpstr>'Footnotes to Schedule 7'!Print_Area</vt:lpstr>
      <vt:lpstr>'Fund 0001'!Print_Area</vt:lpstr>
      <vt:lpstr>'Fund 5084'!Print_Area</vt:lpstr>
      <vt:lpstr>'Fund 5085'!Print_Area</vt:lpstr>
      <vt:lpstr>'Fund 666'!Print_Area</vt:lpstr>
      <vt:lpstr>'Fund 802'!Print_Area</vt:lpstr>
      <vt:lpstr>'Fund 8093'!Print_Area</vt:lpstr>
      <vt:lpstr>'Fund 888'!Print_Area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'Footnotes to Schedule 1'!Print_Titles</vt:lpstr>
      <vt:lpstr>'Schedule 1'!Print_Titles</vt:lpstr>
      <vt:lpstr>'Schedule 1 Supplemental'!Print_Titles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Subia,Lisa (DFPS)</cp:lastModifiedBy>
  <cp:lastPrinted>2016-11-29T19:27:51Z</cp:lastPrinted>
  <dcterms:created xsi:type="dcterms:W3CDTF">2007-10-30T15:19:17Z</dcterms:created>
  <dcterms:modified xsi:type="dcterms:W3CDTF">2016-11-30T00:15:28Z</dcterms:modified>
</cp:coreProperties>
</file>